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Жигайло\2020\ВІДДІЛ ДОХОДІВ\Сайт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1" l="1"/>
  <c r="F123" i="1"/>
  <c r="E123" i="1"/>
  <c r="F112" i="1"/>
  <c r="E112" i="1"/>
  <c r="F57" i="1" l="1"/>
  <c r="F54" i="1"/>
  <c r="F51" i="1"/>
  <c r="F40" i="1"/>
  <c r="F26" i="1"/>
  <c r="F24" i="1"/>
  <c r="F23" i="1"/>
  <c r="F21" i="1"/>
  <c r="F5" i="1"/>
  <c r="G73" i="1" l="1"/>
  <c r="G69" i="1"/>
  <c r="D78" i="1"/>
  <c r="E89" i="1" l="1"/>
  <c r="D37" i="1" l="1"/>
  <c r="E111" i="1" l="1"/>
  <c r="F94" i="1" l="1"/>
  <c r="E94" i="1"/>
  <c r="K108" i="1"/>
  <c r="K109" i="1"/>
  <c r="K110" i="1"/>
  <c r="K8" i="1" l="1"/>
  <c r="I8" i="1"/>
  <c r="D119" i="1" l="1"/>
  <c r="D113" i="1" s="1"/>
  <c r="I9" i="1" l="1"/>
  <c r="K9" i="1"/>
  <c r="J116" i="1"/>
  <c r="J117" i="1"/>
  <c r="J118" i="1"/>
  <c r="J120" i="1"/>
  <c r="J121" i="1"/>
  <c r="J123" i="1"/>
  <c r="F119" i="1"/>
  <c r="G119" i="1"/>
  <c r="E119" i="1"/>
  <c r="H116" i="1"/>
  <c r="H117" i="1"/>
  <c r="H118" i="1"/>
  <c r="H121" i="1"/>
  <c r="H123" i="1"/>
  <c r="H68" i="1"/>
  <c r="I110" i="1"/>
  <c r="H53" i="1"/>
  <c r="D94" i="1"/>
  <c r="D88" i="1"/>
  <c r="D71" i="1"/>
  <c r="D83" i="1" s="1"/>
  <c r="D10" i="1"/>
  <c r="D17" i="1"/>
  <c r="D22" i="1"/>
  <c r="D16" i="1" s="1"/>
  <c r="D27" i="1"/>
  <c r="D30" i="1"/>
  <c r="D33" i="1"/>
  <c r="J119" i="1" l="1"/>
  <c r="D86" i="1"/>
  <c r="D15" i="1"/>
  <c r="D64" i="1" s="1"/>
  <c r="I108" i="1"/>
  <c r="I109" i="1"/>
  <c r="J75" i="1"/>
  <c r="C119" i="1"/>
  <c r="C94" i="1"/>
  <c r="K123" i="1" l="1"/>
  <c r="I123" i="1"/>
  <c r="K122" i="1"/>
  <c r="I122" i="1"/>
  <c r="K121" i="1"/>
  <c r="I121" i="1"/>
  <c r="H119" i="1"/>
  <c r="K118" i="1"/>
  <c r="K117" i="1"/>
  <c r="K116" i="1"/>
  <c r="G115" i="1"/>
  <c r="G113" i="1" s="1"/>
  <c r="F115" i="1"/>
  <c r="E115" i="1"/>
  <c r="C115" i="1"/>
  <c r="C113" i="1" s="1"/>
  <c r="K103" i="1"/>
  <c r="I103" i="1"/>
  <c r="K102" i="1"/>
  <c r="K101" i="1"/>
  <c r="I101" i="1"/>
  <c r="K100" i="1"/>
  <c r="K99" i="1"/>
  <c r="I99" i="1"/>
  <c r="K98" i="1"/>
  <c r="I98" i="1"/>
  <c r="K97" i="1"/>
  <c r="I95" i="1"/>
  <c r="K93" i="1"/>
  <c r="I93" i="1"/>
  <c r="K92" i="1"/>
  <c r="J92" i="1"/>
  <c r="I92" i="1"/>
  <c r="H92" i="1"/>
  <c r="K91" i="1"/>
  <c r="I91" i="1"/>
  <c r="K90" i="1"/>
  <c r="F88" i="1"/>
  <c r="E88" i="1"/>
  <c r="C88" i="1"/>
  <c r="K85" i="1"/>
  <c r="J85" i="1"/>
  <c r="I85" i="1"/>
  <c r="H85" i="1"/>
  <c r="I82" i="1"/>
  <c r="I81" i="1"/>
  <c r="I80" i="1"/>
  <c r="F78" i="1"/>
  <c r="E78" i="1"/>
  <c r="C78" i="1"/>
  <c r="H77" i="1"/>
  <c r="K77" i="1"/>
  <c r="I75" i="1"/>
  <c r="I74" i="1"/>
  <c r="K73" i="1"/>
  <c r="K72" i="1"/>
  <c r="F71" i="1"/>
  <c r="F83" i="1" s="1"/>
  <c r="E71" i="1"/>
  <c r="E83" i="1" s="1"/>
  <c r="C71" i="1"/>
  <c r="C83" i="1" s="1"/>
  <c r="K70" i="1"/>
  <c r="I69" i="1"/>
  <c r="K68" i="1"/>
  <c r="K67" i="1"/>
  <c r="I66" i="1"/>
  <c r="K63" i="1"/>
  <c r="I63" i="1"/>
  <c r="I62" i="1"/>
  <c r="H61" i="1"/>
  <c r="I59" i="1"/>
  <c r="K58" i="1"/>
  <c r="H58" i="1"/>
  <c r="I57" i="1"/>
  <c r="K56" i="1"/>
  <c r="I56" i="1"/>
  <c r="I52" i="1"/>
  <c r="K49" i="1"/>
  <c r="J48" i="1"/>
  <c r="I46" i="1"/>
  <c r="I45" i="1"/>
  <c r="K44" i="1"/>
  <c r="I44" i="1"/>
  <c r="J42" i="1"/>
  <c r="K38" i="1"/>
  <c r="F37" i="1"/>
  <c r="E37" i="1"/>
  <c r="C37" i="1"/>
  <c r="K36" i="1"/>
  <c r="K34" i="1"/>
  <c r="I34" i="1"/>
  <c r="F33" i="1"/>
  <c r="E33" i="1"/>
  <c r="C33" i="1"/>
  <c r="I32" i="1"/>
  <c r="H32" i="1"/>
  <c r="K32" i="1"/>
  <c r="F30" i="1"/>
  <c r="E30" i="1"/>
  <c r="C30" i="1"/>
  <c r="I29" i="1"/>
  <c r="H29" i="1"/>
  <c r="J29" i="1"/>
  <c r="F27" i="1"/>
  <c r="E27" i="1"/>
  <c r="C27" i="1"/>
  <c r="I26" i="1"/>
  <c r="J25" i="1"/>
  <c r="K24" i="1"/>
  <c r="H23" i="1"/>
  <c r="F22" i="1"/>
  <c r="F16" i="1" s="1"/>
  <c r="E22" i="1"/>
  <c r="E16" i="1" s="1"/>
  <c r="C22" i="1"/>
  <c r="C16" i="1" s="1"/>
  <c r="J21" i="1"/>
  <c r="J20" i="1"/>
  <c r="K20" i="1"/>
  <c r="H19" i="1"/>
  <c r="K18" i="1"/>
  <c r="J18" i="1"/>
  <c r="F17" i="1"/>
  <c r="E17" i="1"/>
  <c r="C17" i="1"/>
  <c r="K14" i="1"/>
  <c r="I13" i="1"/>
  <c r="J12" i="1"/>
  <c r="F10" i="1"/>
  <c r="E10" i="1"/>
  <c r="C10" i="1"/>
  <c r="K7" i="1"/>
  <c r="K6" i="1"/>
  <c r="J5" i="1"/>
  <c r="K5" i="1"/>
  <c r="I115" i="1" l="1"/>
  <c r="D84" i="1"/>
  <c r="D124" i="1" s="1"/>
  <c r="F15" i="1"/>
  <c r="F64" i="1" s="1"/>
  <c r="I70" i="1"/>
  <c r="J70" i="1"/>
  <c r="I77" i="1"/>
  <c r="K80" i="1"/>
  <c r="K115" i="1"/>
  <c r="E113" i="1"/>
  <c r="F86" i="1"/>
  <c r="C86" i="1"/>
  <c r="C15" i="1"/>
  <c r="C64" i="1" s="1"/>
  <c r="E15" i="1"/>
  <c r="E64" i="1" s="1"/>
  <c r="H31" i="1"/>
  <c r="K31" i="1"/>
  <c r="J31" i="1"/>
  <c r="K40" i="1"/>
  <c r="H40" i="1"/>
  <c r="I40" i="1"/>
  <c r="I47" i="1"/>
  <c r="J47" i="1"/>
  <c r="K47" i="1"/>
  <c r="I55" i="1"/>
  <c r="J55" i="1"/>
  <c r="K55" i="1"/>
  <c r="H55" i="1"/>
  <c r="K28" i="1"/>
  <c r="G27" i="1"/>
  <c r="I27" i="1" s="1"/>
  <c r="H28" i="1"/>
  <c r="J41" i="1"/>
  <c r="I41" i="1"/>
  <c r="K41" i="1"/>
  <c r="I51" i="1"/>
  <c r="J51" i="1"/>
  <c r="K51" i="1"/>
  <c r="H51" i="1"/>
  <c r="J54" i="1"/>
  <c r="I54" i="1"/>
  <c r="K54" i="1"/>
  <c r="J104" i="1"/>
  <c r="K104" i="1"/>
  <c r="I28" i="1"/>
  <c r="G30" i="1"/>
  <c r="H30" i="1" s="1"/>
  <c r="H35" i="1"/>
  <c r="K35" i="1"/>
  <c r="I39" i="1"/>
  <c r="J39" i="1"/>
  <c r="K39" i="1"/>
  <c r="H52" i="1"/>
  <c r="J52" i="1"/>
  <c r="K52" i="1"/>
  <c r="H54" i="1"/>
  <c r="K76" i="1"/>
  <c r="J76" i="1"/>
  <c r="I76" i="1"/>
  <c r="J50" i="1"/>
  <c r="I50" i="1"/>
  <c r="K50" i="1"/>
  <c r="K12" i="1"/>
  <c r="K19" i="1"/>
  <c r="K21" i="1"/>
  <c r="I31" i="1"/>
  <c r="I38" i="1"/>
  <c r="J38" i="1"/>
  <c r="G37" i="1"/>
  <c r="K37" i="1" s="1"/>
  <c r="J40" i="1"/>
  <c r="H48" i="1"/>
  <c r="K48" i="1"/>
  <c r="H50" i="1"/>
  <c r="K53" i="1"/>
  <c r="I53" i="1"/>
  <c r="J53" i="1"/>
  <c r="K107" i="1"/>
  <c r="J11" i="1"/>
  <c r="G10" i="1"/>
  <c r="K74" i="1"/>
  <c r="J74" i="1"/>
  <c r="J32" i="1"/>
  <c r="H102" i="1"/>
  <c r="H5" i="1"/>
  <c r="K11" i="1"/>
  <c r="J13" i="1"/>
  <c r="G17" i="1"/>
  <c r="J17" i="1" s="1"/>
  <c r="H18" i="1"/>
  <c r="I19" i="1"/>
  <c r="H20" i="1"/>
  <c r="H21" i="1"/>
  <c r="J23" i="1"/>
  <c r="I24" i="1"/>
  <c r="I25" i="1"/>
  <c r="J26" i="1"/>
  <c r="J28" i="1"/>
  <c r="K29" i="1"/>
  <c r="G33" i="1"/>
  <c r="H34" i="1"/>
  <c r="I35" i="1"/>
  <c r="I36" i="1"/>
  <c r="K42" i="1"/>
  <c r="K59" i="1"/>
  <c r="K62" i="1"/>
  <c r="K69" i="1"/>
  <c r="K75" i="1"/>
  <c r="J77" i="1"/>
  <c r="I90" i="1"/>
  <c r="E86" i="1"/>
  <c r="I97" i="1"/>
  <c r="I102" i="1"/>
  <c r="G22" i="1"/>
  <c r="G16" i="1" s="1"/>
  <c r="I23" i="1"/>
  <c r="H24" i="1"/>
  <c r="H25" i="1"/>
  <c r="H26" i="1"/>
  <c r="K57" i="1"/>
  <c r="H90" i="1"/>
  <c r="I96" i="1"/>
  <c r="I5" i="1"/>
  <c r="J19" i="1"/>
  <c r="I20" i="1"/>
  <c r="I21" i="1"/>
  <c r="K23" i="1"/>
  <c r="J24" i="1"/>
  <c r="K25" i="1"/>
  <c r="K26" i="1"/>
  <c r="J34" i="1"/>
  <c r="J35" i="1"/>
  <c r="J90" i="1"/>
  <c r="K95" i="1"/>
  <c r="K96" i="1"/>
  <c r="J102" i="1"/>
  <c r="I6" i="1"/>
  <c r="I7" i="1"/>
  <c r="K13" i="1"/>
  <c r="K46" i="1"/>
  <c r="I61" i="1"/>
  <c r="K66" i="1"/>
  <c r="I68" i="1"/>
  <c r="J72" i="1"/>
  <c r="G71" i="1"/>
  <c r="G78" i="1"/>
  <c r="J82" i="1"/>
  <c r="J6" i="1"/>
  <c r="I11" i="1"/>
  <c r="I12" i="1"/>
  <c r="H13" i="1"/>
  <c r="J45" i="1"/>
  <c r="H57" i="1"/>
  <c r="I58" i="1"/>
  <c r="J61" i="1"/>
  <c r="J68" i="1"/>
  <c r="H72" i="1"/>
  <c r="I73" i="1"/>
  <c r="H80" i="1"/>
  <c r="J81" i="1"/>
  <c r="K82" i="1"/>
  <c r="I100" i="1"/>
  <c r="H104" i="1"/>
  <c r="I107" i="1"/>
  <c r="F113" i="1"/>
  <c r="I119" i="1"/>
  <c r="I18" i="1"/>
  <c r="H41" i="1"/>
  <c r="K45" i="1"/>
  <c r="H47" i="1"/>
  <c r="I48" i="1"/>
  <c r="J57" i="1"/>
  <c r="J58" i="1"/>
  <c r="K61" i="1"/>
  <c r="I67" i="1"/>
  <c r="I72" i="1"/>
  <c r="J80" i="1"/>
  <c r="K81" i="1"/>
  <c r="I104" i="1"/>
  <c r="K119" i="1"/>
  <c r="J10" i="1" l="1"/>
  <c r="H27" i="1"/>
  <c r="J113" i="1"/>
  <c r="G15" i="1"/>
  <c r="G64" i="1" s="1"/>
  <c r="H113" i="1"/>
  <c r="H10" i="1"/>
  <c r="I10" i="1"/>
  <c r="K10" i="1"/>
  <c r="J30" i="1"/>
  <c r="K30" i="1"/>
  <c r="I30" i="1"/>
  <c r="J27" i="1"/>
  <c r="F84" i="1"/>
  <c r="F124" i="1" s="1"/>
  <c r="H37" i="1"/>
  <c r="J37" i="1"/>
  <c r="I37" i="1"/>
  <c r="K17" i="1"/>
  <c r="K27" i="1"/>
  <c r="I22" i="1"/>
  <c r="H33" i="1"/>
  <c r="I33" i="1"/>
  <c r="K33" i="1"/>
  <c r="H17" i="1"/>
  <c r="I17" i="1"/>
  <c r="J22" i="1"/>
  <c r="H22" i="1"/>
  <c r="K22" i="1"/>
  <c r="J33" i="1"/>
  <c r="K16" i="1"/>
  <c r="J16" i="1"/>
  <c r="I16" i="1"/>
  <c r="H16" i="1"/>
  <c r="J78" i="1"/>
  <c r="I78" i="1"/>
  <c r="H78" i="1"/>
  <c r="K78" i="1"/>
  <c r="I113" i="1"/>
  <c r="K71" i="1"/>
  <c r="I71" i="1"/>
  <c r="H71" i="1"/>
  <c r="J71" i="1"/>
  <c r="G83" i="1"/>
  <c r="E84" i="1"/>
  <c r="E124" i="1" s="1"/>
  <c r="K113" i="1"/>
  <c r="C84" i="1" l="1"/>
  <c r="C124" i="1" s="1"/>
  <c r="J15" i="1"/>
  <c r="I15" i="1"/>
  <c r="H15" i="1"/>
  <c r="K15" i="1"/>
  <c r="H83" i="1"/>
  <c r="I83" i="1"/>
  <c r="K83" i="1"/>
  <c r="J83" i="1"/>
  <c r="K43" i="1" l="1"/>
  <c r="J43" i="1"/>
  <c r="I43" i="1"/>
  <c r="H64" i="1" l="1"/>
  <c r="I64" i="1"/>
  <c r="G84" i="1"/>
  <c r="K64" i="1"/>
  <c r="J64" i="1"/>
  <c r="K84" i="1" l="1"/>
  <c r="J84" i="1"/>
  <c r="I84" i="1"/>
  <c r="H84" i="1"/>
  <c r="K105" i="1" l="1"/>
  <c r="I105" i="1"/>
  <c r="K106" i="1" l="1"/>
  <c r="I106" i="1"/>
  <c r="H106" i="1"/>
  <c r="J106" i="1"/>
  <c r="H89" i="1"/>
  <c r="K89" i="1"/>
  <c r="I89" i="1"/>
  <c r="G88" i="1"/>
  <c r="J89" i="1"/>
  <c r="J112" i="1"/>
  <c r="H112" i="1"/>
  <c r="K112" i="1"/>
  <c r="I112" i="1"/>
  <c r="G94" i="1"/>
  <c r="K88" i="1" l="1"/>
  <c r="I88" i="1"/>
  <c r="J88" i="1"/>
  <c r="H88" i="1"/>
  <c r="J94" i="1"/>
  <c r="I94" i="1"/>
  <c r="H94" i="1"/>
  <c r="G86" i="1"/>
  <c r="K94" i="1"/>
  <c r="K86" i="1" l="1"/>
  <c r="G124" i="1"/>
  <c r="I86" i="1"/>
  <c r="J86" i="1"/>
  <c r="H86" i="1"/>
  <c r="K124" i="1" l="1"/>
  <c r="J124" i="1"/>
  <c r="I124" i="1"/>
  <c r="H124" i="1"/>
</calcChain>
</file>

<file path=xl/sharedStrings.xml><?xml version="1.0" encoding="utf-8"?>
<sst xmlns="http://schemas.openxmlformats.org/spreadsheetml/2006/main" count="138" uniqueCount="132">
  <si>
    <t>тис.грн.</t>
  </si>
  <si>
    <t>Найменування доходів згідно із бюджетною класифікацією</t>
  </si>
  <si>
    <t>Код бюджетної класифікації</t>
  </si>
  <si>
    <t>Відхилення до відповідного періоду минулого року</t>
  </si>
  <si>
    <t>Загальний фонд</t>
  </si>
  <si>
    <t>Податок на доходи фізичних осіб</t>
  </si>
  <si>
    <t>Податок на прибуток підприємств та фінансових установ комунальної  власності</t>
  </si>
  <si>
    <t>Акцизний податок</t>
  </si>
  <si>
    <t>Акцизний податок з вироблених в Українi пiдакцизних товарiв  (Пальне)</t>
  </si>
  <si>
    <t>Акцизний податок з ввезених на митну територiю України пiдакцизних товарiв (Пальне)</t>
  </si>
  <si>
    <t xml:space="preserve">Акцизний податок з реалізації суб'єктами господарювання роздрібної торгівлі підакцизних товарів                                                                    </t>
  </si>
  <si>
    <t xml:space="preserve">Місцеві податки і збори, нараховані до 1 січня 2011 року </t>
  </si>
  <si>
    <t>Місцеві податки</t>
  </si>
  <si>
    <t>Податок на майно</t>
  </si>
  <si>
    <t>Податок на нерухоме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</si>
  <si>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</si>
  <si>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 xml:space="preserve">Податок на нерухоме майно, відмінне від земельної ділянки, сплачений фізичними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</si>
  <si>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</si>
  <si>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</si>
  <si>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</si>
  <si>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</si>
  <si>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</si>
  <si>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</si>
  <si>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</si>
  <si>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</si>
  <si>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</si>
  <si>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</si>
  <si>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</si>
  <si>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юридичними особами</t>
  </si>
  <si>
    <t>Збір за місця для паркування транспортних засобів, сплачений фізичними особами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</si>
  <si>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</si>
  <si>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</si>
  <si>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</si>
  <si>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Збір за провадження деяких видів підприємницької діяльності, що справлявся до 1 січня 2015 року</t>
  </si>
  <si>
    <t>Єдиний податок</t>
  </si>
  <si>
    <t>Єдиний податок з юридичних осіб, нарахований до 1 січня 2011 року</t>
  </si>
  <si>
    <t>Єдиний податок з фізичних осіб, нарахований до 1 січня 2011 року</t>
  </si>
  <si>
    <t>Єдиний податок з юридичних осіб</t>
  </si>
  <si>
    <t>Єдиний податок з фізичних осіб</t>
  </si>
  <si>
    <t xml:space="preserve"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 </t>
  </si>
  <si>
    <t>Частина чистого прибутку (доходу) комунальних унітарних підприємств та їх об'єднань, що вилучається до бюджету</t>
  </si>
  <si>
    <t>Надходження сум відсотків за користування тимчасово вільними бюджетними коштами місцевих бюджетів</t>
  </si>
  <si>
    <t>Інші надходження</t>
  </si>
  <si>
    <t>Штрафні санкції за порушення з-ва про патентування, за порушення норм регулювання обігу готівки та про застосув. РРО у сфері торгівлі, громадського харчування та послуг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</si>
  <si>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</si>
  <si>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</si>
  <si>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</si>
  <si>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</si>
  <si>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</si>
  <si>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</si>
  <si>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реєстрацією.</t>
  </si>
  <si>
    <t>Надходження від орендної плати за користування цілісним майновим комплексом та іншим майном, що перебуває у комунальній власності</t>
  </si>
  <si>
    <t>Державне мито</t>
  </si>
  <si>
    <t>Надходження сум кредиторської та депонентської заборгованості.</t>
  </si>
  <si>
    <t>24060300</t>
  </si>
  <si>
    <t>в т.ч. надходження від розміщення зовнішньої реклами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</si>
  <si>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</si>
  <si>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</si>
  <si>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 </t>
  </si>
  <si>
    <t>Надходження коштів від Державного фонду дорогоцінних металів і дорогоцінного каміння</t>
  </si>
  <si>
    <t>Разом доходів загального фонду</t>
  </si>
  <si>
    <t>Спеціальний фонд</t>
  </si>
  <si>
    <t>Податок з власників транспортних засобів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</si>
  <si>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</si>
  <si>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Екологічний податок</t>
  </si>
  <si>
    <t>Збір за забруднення навколишнього природного середовища</t>
  </si>
  <si>
    <t>Надходження коштів від відшкодування втрат с/г виробництва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</si>
  <si>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</si>
  <si>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</si>
  <si>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Інші джерела власних надходжень</t>
  </si>
  <si>
    <t>Інші надходження до фондів охорони навколишнього природного середовища</t>
  </si>
  <si>
    <t>Грошові стягнення за шкоду, заподіяну поруш. законодавства про ОНПС внаслідок господарської та іншої діяльності</t>
  </si>
  <si>
    <t>Відсотки за корист. довготерм.кредитом, що надається з МБ мол.сім'ям та одиноким громадянам на будівництво(реконстр.) та придбання житла</t>
  </si>
  <si>
    <t xml:space="preserve">Цільові фонди, утворені органами місцевого самоврядування  </t>
  </si>
  <si>
    <t>Бюджет розвитку, разом</t>
  </si>
  <si>
    <t>Плата за гарантії, надані Верховною Радою Автономної Республіки Крим та міськими радами</t>
  </si>
  <si>
    <t>Надходження коштів пайової участі у розвитку інфраструктури населеного пункту</t>
  </si>
  <si>
    <t xml:space="preserve">Надходження від відчуження майна, що знаходиться у комунальній власності </t>
  </si>
  <si>
    <t>Надходження від продажу землі</t>
  </si>
  <si>
    <t>33010101</t>
  </si>
  <si>
    <t>Разом доходів спеціального фонду</t>
  </si>
  <si>
    <t>Власні доходи загального та спеціального фондів</t>
  </si>
  <si>
    <t xml:space="preserve">Реверсна дотація </t>
  </si>
  <si>
    <t>Субвенції (загального фонду) всього</t>
  </si>
  <si>
    <t>в т.ч.:</t>
  </si>
  <si>
    <t>Субвенції з ДБ</t>
  </si>
  <si>
    <t>Освітня субвенція з ДБ місцевим бюджетам</t>
  </si>
  <si>
    <t>Медична субвенція з ДБ місцевим бюджетам</t>
  </si>
  <si>
    <t>Субвенція  з ДБ МБ на модернізацію та оновлення матеріально-технічної бази професійно-технічних навчальних закладів державної форми власності</t>
  </si>
  <si>
    <t>Субвенція з державного бюджету місцевим бюджетам на будівництво /капітальний ремонт/ реконструкцію малих групових будинків, будинків підтриманого проживання, будівництво/придбання житла для дитячих будинків сімейного типу, соціального житла для дітей-сиріт, дітей, позбавлених батьківського піклування, осіб з їх числа, виготовлення проектно-кошторисної документації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</si>
  <si>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</si>
  <si>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Субвенції з місцевих бюджетів іншим місцевим бюджетам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</si>
  <si>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</si>
  <si>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</si>
  <si>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 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</si>
  <si>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</si>
  <si>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</si>
  <si>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</si>
  <si>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</si>
  <si>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(передана до іншого місцевого бюджету)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</si>
  <si>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</si>
  <si>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</si>
  <si>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субвенції з державного бюджету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</si>
  <si>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</si>
  <si>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</si>
  <si>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 (загального фонду)</t>
  </si>
  <si>
    <t>Субвенції (спеціального фонду) всього</t>
  </si>
  <si>
    <t>Субвенція з ДБ МБ на будівництво, реконструкцію, ремонт та утримання вулиць і доріг комунальної власності у населених пунктах</t>
  </si>
  <si>
    <t xml:space="preserve">Субвенція з ДБ МБ на погашення заборгованості з різниці в тарифах на теплову енергію, послуги з централізованого водопостачання та водовідведення, що постачалися населенню, яка виникла у зв'язку з невідповідністю фактичної вартості теплової енергії, послуг з водопостач. та водовідв. тарифам, що затверджувалися органами державної влади  </t>
  </si>
  <si>
    <t>Субвенція з місцевого бюджету на здійснення природоохоронних заходів</t>
  </si>
  <si>
    <t>Інші субвенції з місцевого бюджету (спеціального фонду)</t>
  </si>
  <si>
    <t>Всього доходів</t>
  </si>
  <si>
    <t>Заступник міського голови - начальник фінансового управління</t>
  </si>
  <si>
    <t>В.Сусаніна</t>
  </si>
  <si>
    <t>Фактичне виконання за 2019 рік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</si>
  <si>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</si>
  <si>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</si>
  <si>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</si>
  <si>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Затверджений розпис з урахуванням змін на 2020 рік</t>
  </si>
  <si>
    <t>Субвенція з місцевого бюджету за рахунок залишку коштів медичної субвенції, що утворився на початок бюджетного періоду</t>
  </si>
  <si>
    <t>Відсоток виконання до затвердженого плану на 2020 рік</t>
  </si>
  <si>
    <t xml:space="preserve">Рентна плата за спеціальне використання лісових ресурсів </t>
  </si>
  <si>
    <t>Рентна плата за спеціальне використання води</t>
  </si>
  <si>
    <t xml:space="preserve">Рентна плата за користування надрами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</si>
  <si>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</si>
  <si>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Довідка про виконання доходів бюджету Івано-Франківської міської ОТГ за І півріччя 2020 року</t>
  </si>
  <si>
    <t>Фактичне виконання за І півріччя 2019 року</t>
  </si>
  <si>
    <t>Затверджений розпис з урахуванням змін на І півріччя 2020 року</t>
  </si>
  <si>
    <t>Фактичне виконання за І півріччя 2020 року</t>
  </si>
  <si>
    <t>Кошти, отримані від учасника – переможця процедури закупівлі під час укладання договору про закупівлю як забезпечення виконання цього договору, які не підлягають поверненню учаснику – переможцю</t>
  </si>
  <si>
    <t>Відсоток виконання до затвердженого плану на І півріччя 2020 року</t>
  </si>
  <si>
    <t>Відхилення до затвердженого плану на І півріччя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</si>
</sst>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2" x14ac:knownFonts="1">
    <font>
      <sz val="11"/>
      <color theme="1"/>
      <name val="Calibri"/>
      <family val="2"/>
      <charset val="204"/>
      <scheme val="minor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4"/>
      <color indexed="8"/>
      <name val="Times New Roman Cyr"/>
      <family val="1"/>
      <charset val="204"/>
    </font>
    <font>
      <b/>
      <sz val="14"/>
      <color indexed="8"/>
      <name val="Times New Roman Cyr"/>
      <charset val="204"/>
    </font>
    <font>
      <sz val="14"/>
      <color indexed="8"/>
      <name val="Times New Roman Cyr"/>
      <charset val="204"/>
    </font>
    <font>
      <i/>
      <sz val="14"/>
      <color indexed="8"/>
      <name val="Times New Roman Cyr"/>
      <charset val="204"/>
    </font>
    <font>
      <sz val="12"/>
      <color indexed="8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b/>
      <i/>
      <sz val="14"/>
      <color indexed="8"/>
      <name val="Times New Roman Cyr"/>
      <charset val="204"/>
    </font>
    <font>
      <sz val="12"/>
      <name val="Times New Roman"/>
      <family val="1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b/>
      <sz val="12"/>
      <name val="Times New Roman Cyr"/>
      <charset val="204"/>
    </font>
    <font>
      <i/>
      <sz val="14"/>
      <name val="Times New Roman Cyr"/>
      <charset val="204"/>
    </font>
    <font>
      <b/>
      <i/>
      <sz val="12"/>
      <color indexed="8"/>
      <name val="Times New Roman Cyr"/>
      <charset val="204"/>
    </font>
    <font>
      <b/>
      <i/>
      <sz val="14"/>
      <name val="Times New Roman Cyr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indexed="8"/>
      <name val="Times New Roman Cyr"/>
      <family val="1"/>
      <charset val="204"/>
    </font>
    <font>
      <b/>
      <sz val="12"/>
      <color indexed="8"/>
      <name val="Times New Roman Cyr"/>
      <charset val="204"/>
    </font>
    <font>
      <b/>
      <sz val="12"/>
      <color indexed="8"/>
      <name val="Times New Roman Cyr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1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164" fontId="4" fillId="0" borderId="0" xfId="0" applyNumberFormat="1" applyFont="1" applyFill="1" applyBorder="1" applyAlignment="1"/>
    <xf numFmtId="164" fontId="2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0" fontId="12" fillId="0" borderId="4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5" fillId="0" borderId="0" xfId="0" applyFont="1" applyFill="1"/>
    <xf numFmtId="0" fontId="16" fillId="0" borderId="2" xfId="1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" fontId="18" fillId="0" borderId="2" xfId="0" applyNumberFormat="1" applyFont="1" applyFill="1" applyBorder="1" applyAlignment="1" applyProtection="1">
      <alignment vertical="center" wrapText="1"/>
    </xf>
    <xf numFmtId="1" fontId="12" fillId="0" borderId="0" xfId="0" applyNumberFormat="1" applyFont="1" applyFill="1" applyBorder="1" applyAlignment="1" applyProtection="1">
      <alignment vertical="center" wrapText="1"/>
    </xf>
    <xf numFmtId="0" fontId="14" fillId="0" borderId="5" xfId="0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vertical="center" wrapText="1"/>
    </xf>
    <xf numFmtId="0" fontId="19" fillId="0" borderId="0" xfId="0" applyFont="1" applyFill="1"/>
    <xf numFmtId="0" fontId="20" fillId="0" borderId="2" xfId="0" applyFont="1" applyFill="1" applyBorder="1" applyAlignment="1">
      <alignment wrapText="1"/>
    </xf>
    <xf numFmtId="164" fontId="21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/>
    <xf numFmtId="0" fontId="22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wrapText="1"/>
    </xf>
    <xf numFmtId="49" fontId="20" fillId="0" borderId="2" xfId="0" applyNumberFormat="1" applyFont="1" applyFill="1" applyBorder="1" applyAlignment="1">
      <alignment wrapText="1"/>
    </xf>
    <xf numFmtId="0" fontId="24" fillId="0" borderId="5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vertical="justify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49" fontId="22" fillId="0" borderId="2" xfId="0" applyNumberFormat="1" applyFont="1" applyFill="1" applyBorder="1" applyAlignment="1">
      <alignment wrapText="1"/>
    </xf>
    <xf numFmtId="49" fontId="14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" fillId="0" borderId="0" xfId="0" applyFont="1" applyBorder="1"/>
    <xf numFmtId="0" fontId="27" fillId="0" borderId="2" xfId="0" applyFont="1" applyFill="1" applyBorder="1" applyAlignment="1">
      <alignment horizontal="left" vertical="center" wrapText="1"/>
    </xf>
    <xf numFmtId="0" fontId="15" fillId="0" borderId="0" xfId="0" applyFont="1" applyBorder="1"/>
    <xf numFmtId="0" fontId="15" fillId="0" borderId="0" xfId="0" applyFont="1"/>
    <xf numFmtId="164" fontId="15" fillId="0" borderId="0" xfId="0" applyNumberFormat="1" applyFont="1" applyFill="1" applyBorder="1"/>
    <xf numFmtId="0" fontId="28" fillId="0" borderId="2" xfId="0" applyFont="1" applyFill="1" applyBorder="1" applyAlignment="1">
      <alignment horizontal="left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/>
    </xf>
    <xf numFmtId="164" fontId="30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31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/>
    <xf numFmtId="0" fontId="14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27" fillId="0" borderId="8" xfId="0" applyFont="1" applyFill="1" applyBorder="1"/>
    <xf numFmtId="0" fontId="6" fillId="0" borderId="9" xfId="0" applyFont="1" applyFill="1" applyBorder="1"/>
    <xf numFmtId="164" fontId="15" fillId="0" borderId="10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6" fillId="0" borderId="0" xfId="0" applyFont="1" applyFill="1" applyBorder="1"/>
    <xf numFmtId="164" fontId="29" fillId="0" borderId="0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5" fontId="10" fillId="0" borderId="0" xfId="0" applyNumberFormat="1" applyFont="1" applyFill="1" applyBorder="1"/>
    <xf numFmtId="0" fontId="2" fillId="0" borderId="0" xfId="0" applyFont="1" applyFill="1" applyBorder="1" applyAlignment="1"/>
    <xf numFmtId="165" fontId="2" fillId="0" borderId="0" xfId="0" applyNumberFormat="1" applyFont="1" applyFill="1"/>
    <xf numFmtId="164" fontId="2" fillId="0" borderId="0" xfId="0" applyNumberFormat="1" applyFont="1" applyFill="1"/>
    <xf numFmtId="164" fontId="10" fillId="0" borderId="0" xfId="0" applyNumberFormat="1" applyFont="1" applyFill="1"/>
    <xf numFmtId="165" fontId="15" fillId="0" borderId="0" xfId="0" applyNumberFormat="1" applyFont="1" applyFill="1" applyBorder="1"/>
    <xf numFmtId="164" fontId="10" fillId="0" borderId="0" xfId="0" applyNumberFormat="1" applyFont="1" applyFill="1" applyBorder="1"/>
    <xf numFmtId="0" fontId="11" fillId="0" borderId="7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165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/>
    </xf>
  </cellXfs>
  <cellStyles count="2">
    <cellStyle name="Звичайний" xfId="0" builtinId="0"/>
    <cellStyle name="Обычный_Довідка та прогноз на 2009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110;&#1083;&#1082;&#1072;/2020/&#1050;&#1085;&#1080;&#1075;&#1072;%20&#1076;&#1086;&#1093;&#1086;&#1076;&#1110;&#1074;%202020/&#1050;&#1085;&#1080;&#1075;&#1072;%20&#1076;&#1086;&#1093;&#1086;&#1076;&#1110;&#1074;%202020%20%20%20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ічень"/>
      <sheetName val="Лютий"/>
      <sheetName val="Березень"/>
      <sheetName val="Квітень"/>
      <sheetName val="Травень"/>
      <sheetName val="Червень"/>
      <sheetName val="Липень"/>
      <sheetName val="Серпень"/>
      <sheetName val="Вересень"/>
      <sheetName val="Жовтень"/>
      <sheetName val="Листопад"/>
      <sheetName val="Грудень"/>
    </sheetNames>
    <sheetDataSet>
      <sheetData sheetId="0"/>
      <sheetData sheetId="1"/>
      <sheetData sheetId="2"/>
      <sheetData sheetId="3"/>
      <sheetData sheetId="4"/>
      <sheetData sheetId="5">
        <row r="174">
          <cell r="BR174">
            <v>0</v>
          </cell>
        </row>
        <row r="193">
          <cell r="BR193">
            <v>6761608.1800000006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16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" sqref="H1:I1048576"/>
    </sheetView>
  </sheetViews>
  <sheetFormatPr defaultColWidth="7.85546875" defaultRowHeight="18.75" x14ac:dyDescent="0.3"/>
  <cols>
    <col min="1" max="1" width="49.85546875" style="3" customWidth="1"/>
    <col min="2" max="2" width="15.7109375" style="4" customWidth="1"/>
    <col min="3" max="3" width="21.140625" style="4" customWidth="1"/>
    <col min="4" max="4" width="20.28515625" style="131" customWidth="1"/>
    <col min="5" max="5" width="22.42578125" style="132" customWidth="1"/>
    <col min="6" max="6" width="22" style="133" customWidth="1"/>
    <col min="7" max="7" width="21" style="131" customWidth="1"/>
    <col min="8" max="8" width="20.42578125" style="132" customWidth="1"/>
    <col min="9" max="9" width="19.140625" style="132" customWidth="1"/>
    <col min="10" max="10" width="20" style="132" customWidth="1"/>
    <col min="11" max="11" width="19" style="132" customWidth="1"/>
    <col min="12" max="12" width="17.140625" style="4" bestFit="1" customWidth="1"/>
    <col min="13" max="13" width="19.28515625" style="4" customWidth="1"/>
    <col min="14" max="15" width="7.85546875" style="4"/>
    <col min="16" max="16" width="11.28515625" style="4" bestFit="1" customWidth="1"/>
    <col min="17" max="26" width="7.85546875" style="4"/>
    <col min="27" max="256" width="7.85546875" style="3"/>
    <col min="257" max="257" width="47.7109375" style="3" customWidth="1"/>
    <col min="258" max="258" width="15.7109375" style="3" customWidth="1"/>
    <col min="259" max="259" width="21.140625" style="3" customWidth="1"/>
    <col min="260" max="260" width="20.28515625" style="3" customWidth="1"/>
    <col min="261" max="261" width="22.42578125" style="3" customWidth="1"/>
    <col min="262" max="262" width="22" style="3" customWidth="1"/>
    <col min="263" max="263" width="21" style="3" customWidth="1"/>
    <col min="264" max="264" width="20.42578125" style="3" customWidth="1"/>
    <col min="265" max="265" width="19.140625" style="3" customWidth="1"/>
    <col min="266" max="266" width="20" style="3" customWidth="1"/>
    <col min="267" max="267" width="19" style="3" customWidth="1"/>
    <col min="268" max="268" width="17.85546875" style="3" customWidth="1"/>
    <col min="269" max="269" width="19.28515625" style="3" customWidth="1"/>
    <col min="270" max="271" width="7.85546875" style="3"/>
    <col min="272" max="272" width="11.28515625" style="3" bestFit="1" customWidth="1"/>
    <col min="273" max="512" width="7.85546875" style="3"/>
    <col min="513" max="513" width="47.7109375" style="3" customWidth="1"/>
    <col min="514" max="514" width="15.7109375" style="3" customWidth="1"/>
    <col min="515" max="515" width="21.140625" style="3" customWidth="1"/>
    <col min="516" max="516" width="20.28515625" style="3" customWidth="1"/>
    <col min="517" max="517" width="22.42578125" style="3" customWidth="1"/>
    <col min="518" max="518" width="22" style="3" customWidth="1"/>
    <col min="519" max="519" width="21" style="3" customWidth="1"/>
    <col min="520" max="520" width="20.42578125" style="3" customWidth="1"/>
    <col min="521" max="521" width="19.140625" style="3" customWidth="1"/>
    <col min="522" max="522" width="20" style="3" customWidth="1"/>
    <col min="523" max="523" width="19" style="3" customWidth="1"/>
    <col min="524" max="524" width="17.85546875" style="3" customWidth="1"/>
    <col min="525" max="525" width="19.28515625" style="3" customWidth="1"/>
    <col min="526" max="527" width="7.85546875" style="3"/>
    <col min="528" max="528" width="11.28515625" style="3" bestFit="1" customWidth="1"/>
    <col min="529" max="768" width="7.85546875" style="3"/>
    <col min="769" max="769" width="47.7109375" style="3" customWidth="1"/>
    <col min="770" max="770" width="15.7109375" style="3" customWidth="1"/>
    <col min="771" max="771" width="21.140625" style="3" customWidth="1"/>
    <col min="772" max="772" width="20.28515625" style="3" customWidth="1"/>
    <col min="773" max="773" width="22.42578125" style="3" customWidth="1"/>
    <col min="774" max="774" width="22" style="3" customWidth="1"/>
    <col min="775" max="775" width="21" style="3" customWidth="1"/>
    <col min="776" max="776" width="20.42578125" style="3" customWidth="1"/>
    <col min="777" max="777" width="19.140625" style="3" customWidth="1"/>
    <col min="778" max="778" width="20" style="3" customWidth="1"/>
    <col min="779" max="779" width="19" style="3" customWidth="1"/>
    <col min="780" max="780" width="17.85546875" style="3" customWidth="1"/>
    <col min="781" max="781" width="19.28515625" style="3" customWidth="1"/>
    <col min="782" max="783" width="7.85546875" style="3"/>
    <col min="784" max="784" width="11.28515625" style="3" bestFit="1" customWidth="1"/>
    <col min="785" max="1024" width="7.85546875" style="3"/>
    <col min="1025" max="1025" width="47.7109375" style="3" customWidth="1"/>
    <col min="1026" max="1026" width="15.7109375" style="3" customWidth="1"/>
    <col min="1027" max="1027" width="21.140625" style="3" customWidth="1"/>
    <col min="1028" max="1028" width="20.28515625" style="3" customWidth="1"/>
    <col min="1029" max="1029" width="22.42578125" style="3" customWidth="1"/>
    <col min="1030" max="1030" width="22" style="3" customWidth="1"/>
    <col min="1031" max="1031" width="21" style="3" customWidth="1"/>
    <col min="1032" max="1032" width="20.42578125" style="3" customWidth="1"/>
    <col min="1033" max="1033" width="19.140625" style="3" customWidth="1"/>
    <col min="1034" max="1034" width="20" style="3" customWidth="1"/>
    <col min="1035" max="1035" width="19" style="3" customWidth="1"/>
    <col min="1036" max="1036" width="17.85546875" style="3" customWidth="1"/>
    <col min="1037" max="1037" width="19.28515625" style="3" customWidth="1"/>
    <col min="1038" max="1039" width="7.85546875" style="3"/>
    <col min="1040" max="1040" width="11.28515625" style="3" bestFit="1" customWidth="1"/>
    <col min="1041" max="1280" width="7.85546875" style="3"/>
    <col min="1281" max="1281" width="47.7109375" style="3" customWidth="1"/>
    <col min="1282" max="1282" width="15.7109375" style="3" customWidth="1"/>
    <col min="1283" max="1283" width="21.140625" style="3" customWidth="1"/>
    <col min="1284" max="1284" width="20.28515625" style="3" customWidth="1"/>
    <col min="1285" max="1285" width="22.42578125" style="3" customWidth="1"/>
    <col min="1286" max="1286" width="22" style="3" customWidth="1"/>
    <col min="1287" max="1287" width="21" style="3" customWidth="1"/>
    <col min="1288" max="1288" width="20.42578125" style="3" customWidth="1"/>
    <col min="1289" max="1289" width="19.140625" style="3" customWidth="1"/>
    <col min="1290" max="1290" width="20" style="3" customWidth="1"/>
    <col min="1291" max="1291" width="19" style="3" customWidth="1"/>
    <col min="1292" max="1292" width="17.85546875" style="3" customWidth="1"/>
    <col min="1293" max="1293" width="19.28515625" style="3" customWidth="1"/>
    <col min="1294" max="1295" width="7.85546875" style="3"/>
    <col min="1296" max="1296" width="11.28515625" style="3" bestFit="1" customWidth="1"/>
    <col min="1297" max="1536" width="7.85546875" style="3"/>
    <col min="1537" max="1537" width="47.7109375" style="3" customWidth="1"/>
    <col min="1538" max="1538" width="15.7109375" style="3" customWidth="1"/>
    <col min="1539" max="1539" width="21.140625" style="3" customWidth="1"/>
    <col min="1540" max="1540" width="20.28515625" style="3" customWidth="1"/>
    <col min="1541" max="1541" width="22.42578125" style="3" customWidth="1"/>
    <col min="1542" max="1542" width="22" style="3" customWidth="1"/>
    <col min="1543" max="1543" width="21" style="3" customWidth="1"/>
    <col min="1544" max="1544" width="20.42578125" style="3" customWidth="1"/>
    <col min="1545" max="1545" width="19.140625" style="3" customWidth="1"/>
    <col min="1546" max="1546" width="20" style="3" customWidth="1"/>
    <col min="1547" max="1547" width="19" style="3" customWidth="1"/>
    <col min="1548" max="1548" width="17.85546875" style="3" customWidth="1"/>
    <col min="1549" max="1549" width="19.28515625" style="3" customWidth="1"/>
    <col min="1550" max="1551" width="7.85546875" style="3"/>
    <col min="1552" max="1552" width="11.28515625" style="3" bestFit="1" customWidth="1"/>
    <col min="1553" max="1792" width="7.85546875" style="3"/>
    <col min="1793" max="1793" width="47.7109375" style="3" customWidth="1"/>
    <col min="1794" max="1794" width="15.7109375" style="3" customWidth="1"/>
    <col min="1795" max="1795" width="21.140625" style="3" customWidth="1"/>
    <col min="1796" max="1796" width="20.28515625" style="3" customWidth="1"/>
    <col min="1797" max="1797" width="22.42578125" style="3" customWidth="1"/>
    <col min="1798" max="1798" width="22" style="3" customWidth="1"/>
    <col min="1799" max="1799" width="21" style="3" customWidth="1"/>
    <col min="1800" max="1800" width="20.42578125" style="3" customWidth="1"/>
    <col min="1801" max="1801" width="19.140625" style="3" customWidth="1"/>
    <col min="1802" max="1802" width="20" style="3" customWidth="1"/>
    <col min="1803" max="1803" width="19" style="3" customWidth="1"/>
    <col min="1804" max="1804" width="17.85546875" style="3" customWidth="1"/>
    <col min="1805" max="1805" width="19.28515625" style="3" customWidth="1"/>
    <col min="1806" max="1807" width="7.85546875" style="3"/>
    <col min="1808" max="1808" width="11.28515625" style="3" bestFit="1" customWidth="1"/>
    <col min="1809" max="2048" width="7.85546875" style="3"/>
    <col min="2049" max="2049" width="47.7109375" style="3" customWidth="1"/>
    <col min="2050" max="2050" width="15.7109375" style="3" customWidth="1"/>
    <col min="2051" max="2051" width="21.140625" style="3" customWidth="1"/>
    <col min="2052" max="2052" width="20.28515625" style="3" customWidth="1"/>
    <col min="2053" max="2053" width="22.42578125" style="3" customWidth="1"/>
    <col min="2054" max="2054" width="22" style="3" customWidth="1"/>
    <col min="2055" max="2055" width="21" style="3" customWidth="1"/>
    <col min="2056" max="2056" width="20.42578125" style="3" customWidth="1"/>
    <col min="2057" max="2057" width="19.140625" style="3" customWidth="1"/>
    <col min="2058" max="2058" width="20" style="3" customWidth="1"/>
    <col min="2059" max="2059" width="19" style="3" customWidth="1"/>
    <col min="2060" max="2060" width="17.85546875" style="3" customWidth="1"/>
    <col min="2061" max="2061" width="19.28515625" style="3" customWidth="1"/>
    <col min="2062" max="2063" width="7.85546875" style="3"/>
    <col min="2064" max="2064" width="11.28515625" style="3" bestFit="1" customWidth="1"/>
    <col min="2065" max="2304" width="7.85546875" style="3"/>
    <col min="2305" max="2305" width="47.7109375" style="3" customWidth="1"/>
    <col min="2306" max="2306" width="15.7109375" style="3" customWidth="1"/>
    <col min="2307" max="2307" width="21.140625" style="3" customWidth="1"/>
    <col min="2308" max="2308" width="20.28515625" style="3" customWidth="1"/>
    <col min="2309" max="2309" width="22.42578125" style="3" customWidth="1"/>
    <col min="2310" max="2310" width="22" style="3" customWidth="1"/>
    <col min="2311" max="2311" width="21" style="3" customWidth="1"/>
    <col min="2312" max="2312" width="20.42578125" style="3" customWidth="1"/>
    <col min="2313" max="2313" width="19.140625" style="3" customWidth="1"/>
    <col min="2314" max="2314" width="20" style="3" customWidth="1"/>
    <col min="2315" max="2315" width="19" style="3" customWidth="1"/>
    <col min="2316" max="2316" width="17.85546875" style="3" customWidth="1"/>
    <col min="2317" max="2317" width="19.28515625" style="3" customWidth="1"/>
    <col min="2318" max="2319" width="7.85546875" style="3"/>
    <col min="2320" max="2320" width="11.28515625" style="3" bestFit="1" customWidth="1"/>
    <col min="2321" max="2560" width="7.85546875" style="3"/>
    <col min="2561" max="2561" width="47.7109375" style="3" customWidth="1"/>
    <col min="2562" max="2562" width="15.7109375" style="3" customWidth="1"/>
    <col min="2563" max="2563" width="21.140625" style="3" customWidth="1"/>
    <col min="2564" max="2564" width="20.28515625" style="3" customWidth="1"/>
    <col min="2565" max="2565" width="22.42578125" style="3" customWidth="1"/>
    <col min="2566" max="2566" width="22" style="3" customWidth="1"/>
    <col min="2567" max="2567" width="21" style="3" customWidth="1"/>
    <col min="2568" max="2568" width="20.42578125" style="3" customWidth="1"/>
    <col min="2569" max="2569" width="19.140625" style="3" customWidth="1"/>
    <col min="2570" max="2570" width="20" style="3" customWidth="1"/>
    <col min="2571" max="2571" width="19" style="3" customWidth="1"/>
    <col min="2572" max="2572" width="17.85546875" style="3" customWidth="1"/>
    <col min="2573" max="2573" width="19.28515625" style="3" customWidth="1"/>
    <col min="2574" max="2575" width="7.85546875" style="3"/>
    <col min="2576" max="2576" width="11.28515625" style="3" bestFit="1" customWidth="1"/>
    <col min="2577" max="2816" width="7.85546875" style="3"/>
    <col min="2817" max="2817" width="47.7109375" style="3" customWidth="1"/>
    <col min="2818" max="2818" width="15.7109375" style="3" customWidth="1"/>
    <col min="2819" max="2819" width="21.140625" style="3" customWidth="1"/>
    <col min="2820" max="2820" width="20.28515625" style="3" customWidth="1"/>
    <col min="2821" max="2821" width="22.42578125" style="3" customWidth="1"/>
    <col min="2822" max="2822" width="22" style="3" customWidth="1"/>
    <col min="2823" max="2823" width="21" style="3" customWidth="1"/>
    <col min="2824" max="2824" width="20.42578125" style="3" customWidth="1"/>
    <col min="2825" max="2825" width="19.140625" style="3" customWidth="1"/>
    <col min="2826" max="2826" width="20" style="3" customWidth="1"/>
    <col min="2827" max="2827" width="19" style="3" customWidth="1"/>
    <col min="2828" max="2828" width="17.85546875" style="3" customWidth="1"/>
    <col min="2829" max="2829" width="19.28515625" style="3" customWidth="1"/>
    <col min="2830" max="2831" width="7.85546875" style="3"/>
    <col min="2832" max="2832" width="11.28515625" style="3" bestFit="1" customWidth="1"/>
    <col min="2833" max="3072" width="7.85546875" style="3"/>
    <col min="3073" max="3073" width="47.7109375" style="3" customWidth="1"/>
    <col min="3074" max="3074" width="15.7109375" style="3" customWidth="1"/>
    <col min="3075" max="3075" width="21.140625" style="3" customWidth="1"/>
    <col min="3076" max="3076" width="20.28515625" style="3" customWidth="1"/>
    <col min="3077" max="3077" width="22.42578125" style="3" customWidth="1"/>
    <col min="3078" max="3078" width="22" style="3" customWidth="1"/>
    <col min="3079" max="3079" width="21" style="3" customWidth="1"/>
    <col min="3080" max="3080" width="20.42578125" style="3" customWidth="1"/>
    <col min="3081" max="3081" width="19.140625" style="3" customWidth="1"/>
    <col min="3082" max="3082" width="20" style="3" customWidth="1"/>
    <col min="3083" max="3083" width="19" style="3" customWidth="1"/>
    <col min="3084" max="3084" width="17.85546875" style="3" customWidth="1"/>
    <col min="3085" max="3085" width="19.28515625" style="3" customWidth="1"/>
    <col min="3086" max="3087" width="7.85546875" style="3"/>
    <col min="3088" max="3088" width="11.28515625" style="3" bestFit="1" customWidth="1"/>
    <col min="3089" max="3328" width="7.85546875" style="3"/>
    <col min="3329" max="3329" width="47.7109375" style="3" customWidth="1"/>
    <col min="3330" max="3330" width="15.7109375" style="3" customWidth="1"/>
    <col min="3331" max="3331" width="21.140625" style="3" customWidth="1"/>
    <col min="3332" max="3332" width="20.28515625" style="3" customWidth="1"/>
    <col min="3333" max="3333" width="22.42578125" style="3" customWidth="1"/>
    <col min="3334" max="3334" width="22" style="3" customWidth="1"/>
    <col min="3335" max="3335" width="21" style="3" customWidth="1"/>
    <col min="3336" max="3336" width="20.42578125" style="3" customWidth="1"/>
    <col min="3337" max="3337" width="19.140625" style="3" customWidth="1"/>
    <col min="3338" max="3338" width="20" style="3" customWidth="1"/>
    <col min="3339" max="3339" width="19" style="3" customWidth="1"/>
    <col min="3340" max="3340" width="17.85546875" style="3" customWidth="1"/>
    <col min="3341" max="3341" width="19.28515625" style="3" customWidth="1"/>
    <col min="3342" max="3343" width="7.85546875" style="3"/>
    <col min="3344" max="3344" width="11.28515625" style="3" bestFit="1" customWidth="1"/>
    <col min="3345" max="3584" width="7.85546875" style="3"/>
    <col min="3585" max="3585" width="47.7109375" style="3" customWidth="1"/>
    <col min="3586" max="3586" width="15.7109375" style="3" customWidth="1"/>
    <col min="3587" max="3587" width="21.140625" style="3" customWidth="1"/>
    <col min="3588" max="3588" width="20.28515625" style="3" customWidth="1"/>
    <col min="3589" max="3589" width="22.42578125" style="3" customWidth="1"/>
    <col min="3590" max="3590" width="22" style="3" customWidth="1"/>
    <col min="3591" max="3591" width="21" style="3" customWidth="1"/>
    <col min="3592" max="3592" width="20.42578125" style="3" customWidth="1"/>
    <col min="3593" max="3593" width="19.140625" style="3" customWidth="1"/>
    <col min="3594" max="3594" width="20" style="3" customWidth="1"/>
    <col min="3595" max="3595" width="19" style="3" customWidth="1"/>
    <col min="3596" max="3596" width="17.85546875" style="3" customWidth="1"/>
    <col min="3597" max="3597" width="19.28515625" style="3" customWidth="1"/>
    <col min="3598" max="3599" width="7.85546875" style="3"/>
    <col min="3600" max="3600" width="11.28515625" style="3" bestFit="1" customWidth="1"/>
    <col min="3601" max="3840" width="7.85546875" style="3"/>
    <col min="3841" max="3841" width="47.7109375" style="3" customWidth="1"/>
    <col min="3842" max="3842" width="15.7109375" style="3" customWidth="1"/>
    <col min="3843" max="3843" width="21.140625" style="3" customWidth="1"/>
    <col min="3844" max="3844" width="20.28515625" style="3" customWidth="1"/>
    <col min="3845" max="3845" width="22.42578125" style="3" customWidth="1"/>
    <col min="3846" max="3846" width="22" style="3" customWidth="1"/>
    <col min="3847" max="3847" width="21" style="3" customWidth="1"/>
    <col min="3848" max="3848" width="20.42578125" style="3" customWidth="1"/>
    <col min="3849" max="3849" width="19.140625" style="3" customWidth="1"/>
    <col min="3850" max="3850" width="20" style="3" customWidth="1"/>
    <col min="3851" max="3851" width="19" style="3" customWidth="1"/>
    <col min="3852" max="3852" width="17.85546875" style="3" customWidth="1"/>
    <col min="3853" max="3853" width="19.28515625" style="3" customWidth="1"/>
    <col min="3854" max="3855" width="7.85546875" style="3"/>
    <col min="3856" max="3856" width="11.28515625" style="3" bestFit="1" customWidth="1"/>
    <col min="3857" max="4096" width="7.85546875" style="3"/>
    <col min="4097" max="4097" width="47.7109375" style="3" customWidth="1"/>
    <col min="4098" max="4098" width="15.7109375" style="3" customWidth="1"/>
    <col min="4099" max="4099" width="21.140625" style="3" customWidth="1"/>
    <col min="4100" max="4100" width="20.28515625" style="3" customWidth="1"/>
    <col min="4101" max="4101" width="22.42578125" style="3" customWidth="1"/>
    <col min="4102" max="4102" width="22" style="3" customWidth="1"/>
    <col min="4103" max="4103" width="21" style="3" customWidth="1"/>
    <col min="4104" max="4104" width="20.42578125" style="3" customWidth="1"/>
    <col min="4105" max="4105" width="19.140625" style="3" customWidth="1"/>
    <col min="4106" max="4106" width="20" style="3" customWidth="1"/>
    <col min="4107" max="4107" width="19" style="3" customWidth="1"/>
    <col min="4108" max="4108" width="17.85546875" style="3" customWidth="1"/>
    <col min="4109" max="4109" width="19.28515625" style="3" customWidth="1"/>
    <col min="4110" max="4111" width="7.85546875" style="3"/>
    <col min="4112" max="4112" width="11.28515625" style="3" bestFit="1" customWidth="1"/>
    <col min="4113" max="4352" width="7.85546875" style="3"/>
    <col min="4353" max="4353" width="47.7109375" style="3" customWidth="1"/>
    <col min="4354" max="4354" width="15.7109375" style="3" customWidth="1"/>
    <col min="4355" max="4355" width="21.140625" style="3" customWidth="1"/>
    <col min="4356" max="4356" width="20.28515625" style="3" customWidth="1"/>
    <col min="4357" max="4357" width="22.42578125" style="3" customWidth="1"/>
    <col min="4358" max="4358" width="22" style="3" customWidth="1"/>
    <col min="4359" max="4359" width="21" style="3" customWidth="1"/>
    <col min="4360" max="4360" width="20.42578125" style="3" customWidth="1"/>
    <col min="4361" max="4361" width="19.140625" style="3" customWidth="1"/>
    <col min="4362" max="4362" width="20" style="3" customWidth="1"/>
    <col min="4363" max="4363" width="19" style="3" customWidth="1"/>
    <col min="4364" max="4364" width="17.85546875" style="3" customWidth="1"/>
    <col min="4365" max="4365" width="19.28515625" style="3" customWidth="1"/>
    <col min="4366" max="4367" width="7.85546875" style="3"/>
    <col min="4368" max="4368" width="11.28515625" style="3" bestFit="1" customWidth="1"/>
    <col min="4369" max="4608" width="7.85546875" style="3"/>
    <col min="4609" max="4609" width="47.7109375" style="3" customWidth="1"/>
    <col min="4610" max="4610" width="15.7109375" style="3" customWidth="1"/>
    <col min="4611" max="4611" width="21.140625" style="3" customWidth="1"/>
    <col min="4612" max="4612" width="20.28515625" style="3" customWidth="1"/>
    <col min="4613" max="4613" width="22.42578125" style="3" customWidth="1"/>
    <col min="4614" max="4614" width="22" style="3" customWidth="1"/>
    <col min="4615" max="4615" width="21" style="3" customWidth="1"/>
    <col min="4616" max="4616" width="20.42578125" style="3" customWidth="1"/>
    <col min="4617" max="4617" width="19.140625" style="3" customWidth="1"/>
    <col min="4618" max="4618" width="20" style="3" customWidth="1"/>
    <col min="4619" max="4619" width="19" style="3" customWidth="1"/>
    <col min="4620" max="4620" width="17.85546875" style="3" customWidth="1"/>
    <col min="4621" max="4621" width="19.28515625" style="3" customWidth="1"/>
    <col min="4622" max="4623" width="7.85546875" style="3"/>
    <col min="4624" max="4624" width="11.28515625" style="3" bestFit="1" customWidth="1"/>
    <col min="4625" max="4864" width="7.85546875" style="3"/>
    <col min="4865" max="4865" width="47.7109375" style="3" customWidth="1"/>
    <col min="4866" max="4866" width="15.7109375" style="3" customWidth="1"/>
    <col min="4867" max="4867" width="21.140625" style="3" customWidth="1"/>
    <col min="4868" max="4868" width="20.28515625" style="3" customWidth="1"/>
    <col min="4869" max="4869" width="22.42578125" style="3" customWidth="1"/>
    <col min="4870" max="4870" width="22" style="3" customWidth="1"/>
    <col min="4871" max="4871" width="21" style="3" customWidth="1"/>
    <col min="4872" max="4872" width="20.42578125" style="3" customWidth="1"/>
    <col min="4873" max="4873" width="19.140625" style="3" customWidth="1"/>
    <col min="4874" max="4874" width="20" style="3" customWidth="1"/>
    <col min="4875" max="4875" width="19" style="3" customWidth="1"/>
    <col min="4876" max="4876" width="17.85546875" style="3" customWidth="1"/>
    <col min="4877" max="4877" width="19.28515625" style="3" customWidth="1"/>
    <col min="4878" max="4879" width="7.85546875" style="3"/>
    <col min="4880" max="4880" width="11.28515625" style="3" bestFit="1" customWidth="1"/>
    <col min="4881" max="5120" width="7.85546875" style="3"/>
    <col min="5121" max="5121" width="47.7109375" style="3" customWidth="1"/>
    <col min="5122" max="5122" width="15.7109375" style="3" customWidth="1"/>
    <col min="5123" max="5123" width="21.140625" style="3" customWidth="1"/>
    <col min="5124" max="5124" width="20.28515625" style="3" customWidth="1"/>
    <col min="5125" max="5125" width="22.42578125" style="3" customWidth="1"/>
    <col min="5126" max="5126" width="22" style="3" customWidth="1"/>
    <col min="5127" max="5127" width="21" style="3" customWidth="1"/>
    <col min="5128" max="5128" width="20.42578125" style="3" customWidth="1"/>
    <col min="5129" max="5129" width="19.140625" style="3" customWidth="1"/>
    <col min="5130" max="5130" width="20" style="3" customWidth="1"/>
    <col min="5131" max="5131" width="19" style="3" customWidth="1"/>
    <col min="5132" max="5132" width="17.85546875" style="3" customWidth="1"/>
    <col min="5133" max="5133" width="19.28515625" style="3" customWidth="1"/>
    <col min="5134" max="5135" width="7.85546875" style="3"/>
    <col min="5136" max="5136" width="11.28515625" style="3" bestFit="1" customWidth="1"/>
    <col min="5137" max="5376" width="7.85546875" style="3"/>
    <col min="5377" max="5377" width="47.7109375" style="3" customWidth="1"/>
    <col min="5378" max="5378" width="15.7109375" style="3" customWidth="1"/>
    <col min="5379" max="5379" width="21.140625" style="3" customWidth="1"/>
    <col min="5380" max="5380" width="20.28515625" style="3" customWidth="1"/>
    <col min="5381" max="5381" width="22.42578125" style="3" customWidth="1"/>
    <col min="5382" max="5382" width="22" style="3" customWidth="1"/>
    <col min="5383" max="5383" width="21" style="3" customWidth="1"/>
    <col min="5384" max="5384" width="20.42578125" style="3" customWidth="1"/>
    <col min="5385" max="5385" width="19.140625" style="3" customWidth="1"/>
    <col min="5386" max="5386" width="20" style="3" customWidth="1"/>
    <col min="5387" max="5387" width="19" style="3" customWidth="1"/>
    <col min="5388" max="5388" width="17.85546875" style="3" customWidth="1"/>
    <col min="5389" max="5389" width="19.28515625" style="3" customWidth="1"/>
    <col min="5390" max="5391" width="7.85546875" style="3"/>
    <col min="5392" max="5392" width="11.28515625" style="3" bestFit="1" customWidth="1"/>
    <col min="5393" max="5632" width="7.85546875" style="3"/>
    <col min="5633" max="5633" width="47.7109375" style="3" customWidth="1"/>
    <col min="5634" max="5634" width="15.7109375" style="3" customWidth="1"/>
    <col min="5635" max="5635" width="21.140625" style="3" customWidth="1"/>
    <col min="5636" max="5636" width="20.28515625" style="3" customWidth="1"/>
    <col min="5637" max="5637" width="22.42578125" style="3" customWidth="1"/>
    <col min="5638" max="5638" width="22" style="3" customWidth="1"/>
    <col min="5639" max="5639" width="21" style="3" customWidth="1"/>
    <col min="5640" max="5640" width="20.42578125" style="3" customWidth="1"/>
    <col min="5641" max="5641" width="19.140625" style="3" customWidth="1"/>
    <col min="5642" max="5642" width="20" style="3" customWidth="1"/>
    <col min="5643" max="5643" width="19" style="3" customWidth="1"/>
    <col min="5644" max="5644" width="17.85546875" style="3" customWidth="1"/>
    <col min="5645" max="5645" width="19.28515625" style="3" customWidth="1"/>
    <col min="5646" max="5647" width="7.85546875" style="3"/>
    <col min="5648" max="5648" width="11.28515625" style="3" bestFit="1" customWidth="1"/>
    <col min="5649" max="5888" width="7.85546875" style="3"/>
    <col min="5889" max="5889" width="47.7109375" style="3" customWidth="1"/>
    <col min="5890" max="5890" width="15.7109375" style="3" customWidth="1"/>
    <col min="5891" max="5891" width="21.140625" style="3" customWidth="1"/>
    <col min="5892" max="5892" width="20.28515625" style="3" customWidth="1"/>
    <col min="5893" max="5893" width="22.42578125" style="3" customWidth="1"/>
    <col min="5894" max="5894" width="22" style="3" customWidth="1"/>
    <col min="5895" max="5895" width="21" style="3" customWidth="1"/>
    <col min="5896" max="5896" width="20.42578125" style="3" customWidth="1"/>
    <col min="5897" max="5897" width="19.140625" style="3" customWidth="1"/>
    <col min="5898" max="5898" width="20" style="3" customWidth="1"/>
    <col min="5899" max="5899" width="19" style="3" customWidth="1"/>
    <col min="5900" max="5900" width="17.85546875" style="3" customWidth="1"/>
    <col min="5901" max="5901" width="19.28515625" style="3" customWidth="1"/>
    <col min="5902" max="5903" width="7.85546875" style="3"/>
    <col min="5904" max="5904" width="11.28515625" style="3" bestFit="1" customWidth="1"/>
    <col min="5905" max="6144" width="7.85546875" style="3"/>
    <col min="6145" max="6145" width="47.7109375" style="3" customWidth="1"/>
    <col min="6146" max="6146" width="15.7109375" style="3" customWidth="1"/>
    <col min="6147" max="6147" width="21.140625" style="3" customWidth="1"/>
    <col min="6148" max="6148" width="20.28515625" style="3" customWidth="1"/>
    <col min="6149" max="6149" width="22.42578125" style="3" customWidth="1"/>
    <col min="6150" max="6150" width="22" style="3" customWidth="1"/>
    <col min="6151" max="6151" width="21" style="3" customWidth="1"/>
    <col min="6152" max="6152" width="20.42578125" style="3" customWidth="1"/>
    <col min="6153" max="6153" width="19.140625" style="3" customWidth="1"/>
    <col min="6154" max="6154" width="20" style="3" customWidth="1"/>
    <col min="6155" max="6155" width="19" style="3" customWidth="1"/>
    <col min="6156" max="6156" width="17.85546875" style="3" customWidth="1"/>
    <col min="6157" max="6157" width="19.28515625" style="3" customWidth="1"/>
    <col min="6158" max="6159" width="7.85546875" style="3"/>
    <col min="6160" max="6160" width="11.28515625" style="3" bestFit="1" customWidth="1"/>
    <col min="6161" max="6400" width="7.85546875" style="3"/>
    <col min="6401" max="6401" width="47.7109375" style="3" customWidth="1"/>
    <col min="6402" max="6402" width="15.7109375" style="3" customWidth="1"/>
    <col min="6403" max="6403" width="21.140625" style="3" customWidth="1"/>
    <col min="6404" max="6404" width="20.28515625" style="3" customWidth="1"/>
    <col min="6405" max="6405" width="22.42578125" style="3" customWidth="1"/>
    <col min="6406" max="6406" width="22" style="3" customWidth="1"/>
    <col min="6407" max="6407" width="21" style="3" customWidth="1"/>
    <col min="6408" max="6408" width="20.42578125" style="3" customWidth="1"/>
    <col min="6409" max="6409" width="19.140625" style="3" customWidth="1"/>
    <col min="6410" max="6410" width="20" style="3" customWidth="1"/>
    <col min="6411" max="6411" width="19" style="3" customWidth="1"/>
    <col min="6412" max="6412" width="17.85546875" style="3" customWidth="1"/>
    <col min="6413" max="6413" width="19.28515625" style="3" customWidth="1"/>
    <col min="6414" max="6415" width="7.85546875" style="3"/>
    <col min="6416" max="6416" width="11.28515625" style="3" bestFit="1" customWidth="1"/>
    <col min="6417" max="6656" width="7.85546875" style="3"/>
    <col min="6657" max="6657" width="47.7109375" style="3" customWidth="1"/>
    <col min="6658" max="6658" width="15.7109375" style="3" customWidth="1"/>
    <col min="6659" max="6659" width="21.140625" style="3" customWidth="1"/>
    <col min="6660" max="6660" width="20.28515625" style="3" customWidth="1"/>
    <col min="6661" max="6661" width="22.42578125" style="3" customWidth="1"/>
    <col min="6662" max="6662" width="22" style="3" customWidth="1"/>
    <col min="6663" max="6663" width="21" style="3" customWidth="1"/>
    <col min="6664" max="6664" width="20.42578125" style="3" customWidth="1"/>
    <col min="6665" max="6665" width="19.140625" style="3" customWidth="1"/>
    <col min="6666" max="6666" width="20" style="3" customWidth="1"/>
    <col min="6667" max="6667" width="19" style="3" customWidth="1"/>
    <col min="6668" max="6668" width="17.85546875" style="3" customWidth="1"/>
    <col min="6669" max="6669" width="19.28515625" style="3" customWidth="1"/>
    <col min="6670" max="6671" width="7.85546875" style="3"/>
    <col min="6672" max="6672" width="11.28515625" style="3" bestFit="1" customWidth="1"/>
    <col min="6673" max="6912" width="7.85546875" style="3"/>
    <col min="6913" max="6913" width="47.7109375" style="3" customWidth="1"/>
    <col min="6914" max="6914" width="15.7109375" style="3" customWidth="1"/>
    <col min="6915" max="6915" width="21.140625" style="3" customWidth="1"/>
    <col min="6916" max="6916" width="20.28515625" style="3" customWidth="1"/>
    <col min="6917" max="6917" width="22.42578125" style="3" customWidth="1"/>
    <col min="6918" max="6918" width="22" style="3" customWidth="1"/>
    <col min="6919" max="6919" width="21" style="3" customWidth="1"/>
    <col min="6920" max="6920" width="20.42578125" style="3" customWidth="1"/>
    <col min="6921" max="6921" width="19.140625" style="3" customWidth="1"/>
    <col min="6922" max="6922" width="20" style="3" customWidth="1"/>
    <col min="6923" max="6923" width="19" style="3" customWidth="1"/>
    <col min="6924" max="6924" width="17.85546875" style="3" customWidth="1"/>
    <col min="6925" max="6925" width="19.28515625" style="3" customWidth="1"/>
    <col min="6926" max="6927" width="7.85546875" style="3"/>
    <col min="6928" max="6928" width="11.28515625" style="3" bestFit="1" customWidth="1"/>
    <col min="6929" max="7168" width="7.85546875" style="3"/>
    <col min="7169" max="7169" width="47.7109375" style="3" customWidth="1"/>
    <col min="7170" max="7170" width="15.7109375" style="3" customWidth="1"/>
    <col min="7171" max="7171" width="21.140625" style="3" customWidth="1"/>
    <col min="7172" max="7172" width="20.28515625" style="3" customWidth="1"/>
    <col min="7173" max="7173" width="22.42578125" style="3" customWidth="1"/>
    <col min="7174" max="7174" width="22" style="3" customWidth="1"/>
    <col min="7175" max="7175" width="21" style="3" customWidth="1"/>
    <col min="7176" max="7176" width="20.42578125" style="3" customWidth="1"/>
    <col min="7177" max="7177" width="19.140625" style="3" customWidth="1"/>
    <col min="7178" max="7178" width="20" style="3" customWidth="1"/>
    <col min="7179" max="7179" width="19" style="3" customWidth="1"/>
    <col min="7180" max="7180" width="17.85546875" style="3" customWidth="1"/>
    <col min="7181" max="7181" width="19.28515625" style="3" customWidth="1"/>
    <col min="7182" max="7183" width="7.85546875" style="3"/>
    <col min="7184" max="7184" width="11.28515625" style="3" bestFit="1" customWidth="1"/>
    <col min="7185" max="7424" width="7.85546875" style="3"/>
    <col min="7425" max="7425" width="47.7109375" style="3" customWidth="1"/>
    <col min="7426" max="7426" width="15.7109375" style="3" customWidth="1"/>
    <col min="7427" max="7427" width="21.140625" style="3" customWidth="1"/>
    <col min="7428" max="7428" width="20.28515625" style="3" customWidth="1"/>
    <col min="7429" max="7429" width="22.42578125" style="3" customWidth="1"/>
    <col min="7430" max="7430" width="22" style="3" customWidth="1"/>
    <col min="7431" max="7431" width="21" style="3" customWidth="1"/>
    <col min="7432" max="7432" width="20.42578125" style="3" customWidth="1"/>
    <col min="7433" max="7433" width="19.140625" style="3" customWidth="1"/>
    <col min="7434" max="7434" width="20" style="3" customWidth="1"/>
    <col min="7435" max="7435" width="19" style="3" customWidth="1"/>
    <col min="7436" max="7436" width="17.85546875" style="3" customWidth="1"/>
    <col min="7437" max="7437" width="19.28515625" style="3" customWidth="1"/>
    <col min="7438" max="7439" width="7.85546875" style="3"/>
    <col min="7440" max="7440" width="11.28515625" style="3" bestFit="1" customWidth="1"/>
    <col min="7441" max="7680" width="7.85546875" style="3"/>
    <col min="7681" max="7681" width="47.7109375" style="3" customWidth="1"/>
    <col min="7682" max="7682" width="15.7109375" style="3" customWidth="1"/>
    <col min="7683" max="7683" width="21.140625" style="3" customWidth="1"/>
    <col min="7684" max="7684" width="20.28515625" style="3" customWidth="1"/>
    <col min="7685" max="7685" width="22.42578125" style="3" customWidth="1"/>
    <col min="7686" max="7686" width="22" style="3" customWidth="1"/>
    <col min="7687" max="7687" width="21" style="3" customWidth="1"/>
    <col min="7688" max="7688" width="20.42578125" style="3" customWidth="1"/>
    <col min="7689" max="7689" width="19.140625" style="3" customWidth="1"/>
    <col min="7690" max="7690" width="20" style="3" customWidth="1"/>
    <col min="7691" max="7691" width="19" style="3" customWidth="1"/>
    <col min="7692" max="7692" width="17.85546875" style="3" customWidth="1"/>
    <col min="7693" max="7693" width="19.28515625" style="3" customWidth="1"/>
    <col min="7694" max="7695" width="7.85546875" style="3"/>
    <col min="7696" max="7696" width="11.28515625" style="3" bestFit="1" customWidth="1"/>
    <col min="7697" max="7936" width="7.85546875" style="3"/>
    <col min="7937" max="7937" width="47.7109375" style="3" customWidth="1"/>
    <col min="7938" max="7938" width="15.7109375" style="3" customWidth="1"/>
    <col min="7939" max="7939" width="21.140625" style="3" customWidth="1"/>
    <col min="7940" max="7940" width="20.28515625" style="3" customWidth="1"/>
    <col min="7941" max="7941" width="22.42578125" style="3" customWidth="1"/>
    <col min="7942" max="7942" width="22" style="3" customWidth="1"/>
    <col min="7943" max="7943" width="21" style="3" customWidth="1"/>
    <col min="7944" max="7944" width="20.42578125" style="3" customWidth="1"/>
    <col min="7945" max="7945" width="19.140625" style="3" customWidth="1"/>
    <col min="7946" max="7946" width="20" style="3" customWidth="1"/>
    <col min="7947" max="7947" width="19" style="3" customWidth="1"/>
    <col min="7948" max="7948" width="17.85546875" style="3" customWidth="1"/>
    <col min="7949" max="7949" width="19.28515625" style="3" customWidth="1"/>
    <col min="7950" max="7951" width="7.85546875" style="3"/>
    <col min="7952" max="7952" width="11.28515625" style="3" bestFit="1" customWidth="1"/>
    <col min="7953" max="8192" width="7.85546875" style="3"/>
    <col min="8193" max="8193" width="47.7109375" style="3" customWidth="1"/>
    <col min="8194" max="8194" width="15.7109375" style="3" customWidth="1"/>
    <col min="8195" max="8195" width="21.140625" style="3" customWidth="1"/>
    <col min="8196" max="8196" width="20.28515625" style="3" customWidth="1"/>
    <col min="8197" max="8197" width="22.42578125" style="3" customWidth="1"/>
    <col min="8198" max="8198" width="22" style="3" customWidth="1"/>
    <col min="8199" max="8199" width="21" style="3" customWidth="1"/>
    <col min="8200" max="8200" width="20.42578125" style="3" customWidth="1"/>
    <col min="8201" max="8201" width="19.140625" style="3" customWidth="1"/>
    <col min="8202" max="8202" width="20" style="3" customWidth="1"/>
    <col min="8203" max="8203" width="19" style="3" customWidth="1"/>
    <col min="8204" max="8204" width="17.85546875" style="3" customWidth="1"/>
    <col min="8205" max="8205" width="19.28515625" style="3" customWidth="1"/>
    <col min="8206" max="8207" width="7.85546875" style="3"/>
    <col min="8208" max="8208" width="11.28515625" style="3" bestFit="1" customWidth="1"/>
    <col min="8209" max="8448" width="7.85546875" style="3"/>
    <col min="8449" max="8449" width="47.7109375" style="3" customWidth="1"/>
    <col min="8450" max="8450" width="15.7109375" style="3" customWidth="1"/>
    <col min="8451" max="8451" width="21.140625" style="3" customWidth="1"/>
    <col min="8452" max="8452" width="20.28515625" style="3" customWidth="1"/>
    <col min="8453" max="8453" width="22.42578125" style="3" customWidth="1"/>
    <col min="8454" max="8454" width="22" style="3" customWidth="1"/>
    <col min="8455" max="8455" width="21" style="3" customWidth="1"/>
    <col min="8456" max="8456" width="20.42578125" style="3" customWidth="1"/>
    <col min="8457" max="8457" width="19.140625" style="3" customWidth="1"/>
    <col min="8458" max="8458" width="20" style="3" customWidth="1"/>
    <col min="8459" max="8459" width="19" style="3" customWidth="1"/>
    <col min="8460" max="8460" width="17.85546875" style="3" customWidth="1"/>
    <col min="8461" max="8461" width="19.28515625" style="3" customWidth="1"/>
    <col min="8462" max="8463" width="7.85546875" style="3"/>
    <col min="8464" max="8464" width="11.28515625" style="3" bestFit="1" customWidth="1"/>
    <col min="8465" max="8704" width="7.85546875" style="3"/>
    <col min="8705" max="8705" width="47.7109375" style="3" customWidth="1"/>
    <col min="8706" max="8706" width="15.7109375" style="3" customWidth="1"/>
    <col min="8707" max="8707" width="21.140625" style="3" customWidth="1"/>
    <col min="8708" max="8708" width="20.28515625" style="3" customWidth="1"/>
    <col min="8709" max="8709" width="22.42578125" style="3" customWidth="1"/>
    <col min="8710" max="8710" width="22" style="3" customWidth="1"/>
    <col min="8711" max="8711" width="21" style="3" customWidth="1"/>
    <col min="8712" max="8712" width="20.42578125" style="3" customWidth="1"/>
    <col min="8713" max="8713" width="19.140625" style="3" customWidth="1"/>
    <col min="8714" max="8714" width="20" style="3" customWidth="1"/>
    <col min="8715" max="8715" width="19" style="3" customWidth="1"/>
    <col min="8716" max="8716" width="17.85546875" style="3" customWidth="1"/>
    <col min="8717" max="8717" width="19.28515625" style="3" customWidth="1"/>
    <col min="8718" max="8719" width="7.85546875" style="3"/>
    <col min="8720" max="8720" width="11.28515625" style="3" bestFit="1" customWidth="1"/>
    <col min="8721" max="8960" width="7.85546875" style="3"/>
    <col min="8961" max="8961" width="47.7109375" style="3" customWidth="1"/>
    <col min="8962" max="8962" width="15.7109375" style="3" customWidth="1"/>
    <col min="8963" max="8963" width="21.140625" style="3" customWidth="1"/>
    <col min="8964" max="8964" width="20.28515625" style="3" customWidth="1"/>
    <col min="8965" max="8965" width="22.42578125" style="3" customWidth="1"/>
    <col min="8966" max="8966" width="22" style="3" customWidth="1"/>
    <col min="8967" max="8967" width="21" style="3" customWidth="1"/>
    <col min="8968" max="8968" width="20.42578125" style="3" customWidth="1"/>
    <col min="8969" max="8969" width="19.140625" style="3" customWidth="1"/>
    <col min="8970" max="8970" width="20" style="3" customWidth="1"/>
    <col min="8971" max="8971" width="19" style="3" customWidth="1"/>
    <col min="8972" max="8972" width="17.85546875" style="3" customWidth="1"/>
    <col min="8973" max="8973" width="19.28515625" style="3" customWidth="1"/>
    <col min="8974" max="8975" width="7.85546875" style="3"/>
    <col min="8976" max="8976" width="11.28515625" style="3" bestFit="1" customWidth="1"/>
    <col min="8977" max="9216" width="7.85546875" style="3"/>
    <col min="9217" max="9217" width="47.7109375" style="3" customWidth="1"/>
    <col min="9218" max="9218" width="15.7109375" style="3" customWidth="1"/>
    <col min="9219" max="9219" width="21.140625" style="3" customWidth="1"/>
    <col min="9220" max="9220" width="20.28515625" style="3" customWidth="1"/>
    <col min="9221" max="9221" width="22.42578125" style="3" customWidth="1"/>
    <col min="9222" max="9222" width="22" style="3" customWidth="1"/>
    <col min="9223" max="9223" width="21" style="3" customWidth="1"/>
    <col min="9224" max="9224" width="20.42578125" style="3" customWidth="1"/>
    <col min="9225" max="9225" width="19.140625" style="3" customWidth="1"/>
    <col min="9226" max="9226" width="20" style="3" customWidth="1"/>
    <col min="9227" max="9227" width="19" style="3" customWidth="1"/>
    <col min="9228" max="9228" width="17.85546875" style="3" customWidth="1"/>
    <col min="9229" max="9229" width="19.28515625" style="3" customWidth="1"/>
    <col min="9230" max="9231" width="7.85546875" style="3"/>
    <col min="9232" max="9232" width="11.28515625" style="3" bestFit="1" customWidth="1"/>
    <col min="9233" max="9472" width="7.85546875" style="3"/>
    <col min="9473" max="9473" width="47.7109375" style="3" customWidth="1"/>
    <col min="9474" max="9474" width="15.7109375" style="3" customWidth="1"/>
    <col min="9475" max="9475" width="21.140625" style="3" customWidth="1"/>
    <col min="9476" max="9476" width="20.28515625" style="3" customWidth="1"/>
    <col min="9477" max="9477" width="22.42578125" style="3" customWidth="1"/>
    <col min="9478" max="9478" width="22" style="3" customWidth="1"/>
    <col min="9479" max="9479" width="21" style="3" customWidth="1"/>
    <col min="9480" max="9480" width="20.42578125" style="3" customWidth="1"/>
    <col min="9481" max="9481" width="19.140625" style="3" customWidth="1"/>
    <col min="9482" max="9482" width="20" style="3" customWidth="1"/>
    <col min="9483" max="9483" width="19" style="3" customWidth="1"/>
    <col min="9484" max="9484" width="17.85546875" style="3" customWidth="1"/>
    <col min="9485" max="9485" width="19.28515625" style="3" customWidth="1"/>
    <col min="9486" max="9487" width="7.85546875" style="3"/>
    <col min="9488" max="9488" width="11.28515625" style="3" bestFit="1" customWidth="1"/>
    <col min="9489" max="9728" width="7.85546875" style="3"/>
    <col min="9729" max="9729" width="47.7109375" style="3" customWidth="1"/>
    <col min="9730" max="9730" width="15.7109375" style="3" customWidth="1"/>
    <col min="9731" max="9731" width="21.140625" style="3" customWidth="1"/>
    <col min="9732" max="9732" width="20.28515625" style="3" customWidth="1"/>
    <col min="9733" max="9733" width="22.42578125" style="3" customWidth="1"/>
    <col min="9734" max="9734" width="22" style="3" customWidth="1"/>
    <col min="9735" max="9735" width="21" style="3" customWidth="1"/>
    <col min="9736" max="9736" width="20.42578125" style="3" customWidth="1"/>
    <col min="9737" max="9737" width="19.140625" style="3" customWidth="1"/>
    <col min="9738" max="9738" width="20" style="3" customWidth="1"/>
    <col min="9739" max="9739" width="19" style="3" customWidth="1"/>
    <col min="9740" max="9740" width="17.85546875" style="3" customWidth="1"/>
    <col min="9741" max="9741" width="19.28515625" style="3" customWidth="1"/>
    <col min="9742" max="9743" width="7.85546875" style="3"/>
    <col min="9744" max="9744" width="11.28515625" style="3" bestFit="1" customWidth="1"/>
    <col min="9745" max="9984" width="7.85546875" style="3"/>
    <col min="9985" max="9985" width="47.7109375" style="3" customWidth="1"/>
    <col min="9986" max="9986" width="15.7109375" style="3" customWidth="1"/>
    <col min="9987" max="9987" width="21.140625" style="3" customWidth="1"/>
    <col min="9988" max="9988" width="20.28515625" style="3" customWidth="1"/>
    <col min="9989" max="9989" width="22.42578125" style="3" customWidth="1"/>
    <col min="9990" max="9990" width="22" style="3" customWidth="1"/>
    <col min="9991" max="9991" width="21" style="3" customWidth="1"/>
    <col min="9992" max="9992" width="20.42578125" style="3" customWidth="1"/>
    <col min="9993" max="9993" width="19.140625" style="3" customWidth="1"/>
    <col min="9994" max="9994" width="20" style="3" customWidth="1"/>
    <col min="9995" max="9995" width="19" style="3" customWidth="1"/>
    <col min="9996" max="9996" width="17.85546875" style="3" customWidth="1"/>
    <col min="9997" max="9997" width="19.28515625" style="3" customWidth="1"/>
    <col min="9998" max="9999" width="7.85546875" style="3"/>
    <col min="10000" max="10000" width="11.28515625" style="3" bestFit="1" customWidth="1"/>
    <col min="10001" max="10240" width="7.85546875" style="3"/>
    <col min="10241" max="10241" width="47.7109375" style="3" customWidth="1"/>
    <col min="10242" max="10242" width="15.7109375" style="3" customWidth="1"/>
    <col min="10243" max="10243" width="21.140625" style="3" customWidth="1"/>
    <col min="10244" max="10244" width="20.28515625" style="3" customWidth="1"/>
    <col min="10245" max="10245" width="22.42578125" style="3" customWidth="1"/>
    <col min="10246" max="10246" width="22" style="3" customWidth="1"/>
    <col min="10247" max="10247" width="21" style="3" customWidth="1"/>
    <col min="10248" max="10248" width="20.42578125" style="3" customWidth="1"/>
    <col min="10249" max="10249" width="19.140625" style="3" customWidth="1"/>
    <col min="10250" max="10250" width="20" style="3" customWidth="1"/>
    <col min="10251" max="10251" width="19" style="3" customWidth="1"/>
    <col min="10252" max="10252" width="17.85546875" style="3" customWidth="1"/>
    <col min="10253" max="10253" width="19.28515625" style="3" customWidth="1"/>
    <col min="10254" max="10255" width="7.85546875" style="3"/>
    <col min="10256" max="10256" width="11.28515625" style="3" bestFit="1" customWidth="1"/>
    <col min="10257" max="10496" width="7.85546875" style="3"/>
    <col min="10497" max="10497" width="47.7109375" style="3" customWidth="1"/>
    <col min="10498" max="10498" width="15.7109375" style="3" customWidth="1"/>
    <col min="10499" max="10499" width="21.140625" style="3" customWidth="1"/>
    <col min="10500" max="10500" width="20.28515625" style="3" customWidth="1"/>
    <col min="10501" max="10501" width="22.42578125" style="3" customWidth="1"/>
    <col min="10502" max="10502" width="22" style="3" customWidth="1"/>
    <col min="10503" max="10503" width="21" style="3" customWidth="1"/>
    <col min="10504" max="10504" width="20.42578125" style="3" customWidth="1"/>
    <col min="10505" max="10505" width="19.140625" style="3" customWidth="1"/>
    <col min="10506" max="10506" width="20" style="3" customWidth="1"/>
    <col min="10507" max="10507" width="19" style="3" customWidth="1"/>
    <col min="10508" max="10508" width="17.85546875" style="3" customWidth="1"/>
    <col min="10509" max="10509" width="19.28515625" style="3" customWidth="1"/>
    <col min="10510" max="10511" width="7.85546875" style="3"/>
    <col min="10512" max="10512" width="11.28515625" style="3" bestFit="1" customWidth="1"/>
    <col min="10513" max="10752" width="7.85546875" style="3"/>
    <col min="10753" max="10753" width="47.7109375" style="3" customWidth="1"/>
    <col min="10754" max="10754" width="15.7109375" style="3" customWidth="1"/>
    <col min="10755" max="10755" width="21.140625" style="3" customWidth="1"/>
    <col min="10756" max="10756" width="20.28515625" style="3" customWidth="1"/>
    <col min="10757" max="10757" width="22.42578125" style="3" customWidth="1"/>
    <col min="10758" max="10758" width="22" style="3" customWidth="1"/>
    <col min="10759" max="10759" width="21" style="3" customWidth="1"/>
    <col min="10760" max="10760" width="20.42578125" style="3" customWidth="1"/>
    <col min="10761" max="10761" width="19.140625" style="3" customWidth="1"/>
    <col min="10762" max="10762" width="20" style="3" customWidth="1"/>
    <col min="10763" max="10763" width="19" style="3" customWidth="1"/>
    <col min="10764" max="10764" width="17.85546875" style="3" customWidth="1"/>
    <col min="10765" max="10765" width="19.28515625" style="3" customWidth="1"/>
    <col min="10766" max="10767" width="7.85546875" style="3"/>
    <col min="10768" max="10768" width="11.28515625" style="3" bestFit="1" customWidth="1"/>
    <col min="10769" max="11008" width="7.85546875" style="3"/>
    <col min="11009" max="11009" width="47.7109375" style="3" customWidth="1"/>
    <col min="11010" max="11010" width="15.7109375" style="3" customWidth="1"/>
    <col min="11011" max="11011" width="21.140625" style="3" customWidth="1"/>
    <col min="11012" max="11012" width="20.28515625" style="3" customWidth="1"/>
    <col min="11013" max="11013" width="22.42578125" style="3" customWidth="1"/>
    <col min="11014" max="11014" width="22" style="3" customWidth="1"/>
    <col min="11015" max="11015" width="21" style="3" customWidth="1"/>
    <col min="11016" max="11016" width="20.42578125" style="3" customWidth="1"/>
    <col min="11017" max="11017" width="19.140625" style="3" customWidth="1"/>
    <col min="11018" max="11018" width="20" style="3" customWidth="1"/>
    <col min="11019" max="11019" width="19" style="3" customWidth="1"/>
    <col min="11020" max="11020" width="17.85546875" style="3" customWidth="1"/>
    <col min="11021" max="11021" width="19.28515625" style="3" customWidth="1"/>
    <col min="11022" max="11023" width="7.85546875" style="3"/>
    <col min="11024" max="11024" width="11.28515625" style="3" bestFit="1" customWidth="1"/>
    <col min="11025" max="11264" width="7.85546875" style="3"/>
    <col min="11265" max="11265" width="47.7109375" style="3" customWidth="1"/>
    <col min="11266" max="11266" width="15.7109375" style="3" customWidth="1"/>
    <col min="11267" max="11267" width="21.140625" style="3" customWidth="1"/>
    <col min="11268" max="11268" width="20.28515625" style="3" customWidth="1"/>
    <col min="11269" max="11269" width="22.42578125" style="3" customWidth="1"/>
    <col min="11270" max="11270" width="22" style="3" customWidth="1"/>
    <col min="11271" max="11271" width="21" style="3" customWidth="1"/>
    <col min="11272" max="11272" width="20.42578125" style="3" customWidth="1"/>
    <col min="11273" max="11273" width="19.140625" style="3" customWidth="1"/>
    <col min="11274" max="11274" width="20" style="3" customWidth="1"/>
    <col min="11275" max="11275" width="19" style="3" customWidth="1"/>
    <col min="11276" max="11276" width="17.85546875" style="3" customWidth="1"/>
    <col min="11277" max="11277" width="19.28515625" style="3" customWidth="1"/>
    <col min="11278" max="11279" width="7.85546875" style="3"/>
    <col min="11280" max="11280" width="11.28515625" style="3" bestFit="1" customWidth="1"/>
    <col min="11281" max="11520" width="7.85546875" style="3"/>
    <col min="11521" max="11521" width="47.7109375" style="3" customWidth="1"/>
    <col min="11522" max="11522" width="15.7109375" style="3" customWidth="1"/>
    <col min="11523" max="11523" width="21.140625" style="3" customWidth="1"/>
    <col min="11524" max="11524" width="20.28515625" style="3" customWidth="1"/>
    <col min="11525" max="11525" width="22.42578125" style="3" customWidth="1"/>
    <col min="11526" max="11526" width="22" style="3" customWidth="1"/>
    <col min="11527" max="11527" width="21" style="3" customWidth="1"/>
    <col min="11528" max="11528" width="20.42578125" style="3" customWidth="1"/>
    <col min="11529" max="11529" width="19.140625" style="3" customWidth="1"/>
    <col min="11530" max="11530" width="20" style="3" customWidth="1"/>
    <col min="11531" max="11531" width="19" style="3" customWidth="1"/>
    <col min="11532" max="11532" width="17.85546875" style="3" customWidth="1"/>
    <col min="11533" max="11533" width="19.28515625" style="3" customWidth="1"/>
    <col min="11534" max="11535" width="7.85546875" style="3"/>
    <col min="11536" max="11536" width="11.28515625" style="3" bestFit="1" customWidth="1"/>
    <col min="11537" max="11776" width="7.85546875" style="3"/>
    <col min="11777" max="11777" width="47.7109375" style="3" customWidth="1"/>
    <col min="11778" max="11778" width="15.7109375" style="3" customWidth="1"/>
    <col min="11779" max="11779" width="21.140625" style="3" customWidth="1"/>
    <col min="11780" max="11780" width="20.28515625" style="3" customWidth="1"/>
    <col min="11781" max="11781" width="22.42578125" style="3" customWidth="1"/>
    <col min="11782" max="11782" width="22" style="3" customWidth="1"/>
    <col min="11783" max="11783" width="21" style="3" customWidth="1"/>
    <col min="11784" max="11784" width="20.42578125" style="3" customWidth="1"/>
    <col min="11785" max="11785" width="19.140625" style="3" customWidth="1"/>
    <col min="11786" max="11786" width="20" style="3" customWidth="1"/>
    <col min="11787" max="11787" width="19" style="3" customWidth="1"/>
    <col min="11788" max="11788" width="17.85546875" style="3" customWidth="1"/>
    <col min="11789" max="11789" width="19.28515625" style="3" customWidth="1"/>
    <col min="11790" max="11791" width="7.85546875" style="3"/>
    <col min="11792" max="11792" width="11.28515625" style="3" bestFit="1" customWidth="1"/>
    <col min="11793" max="12032" width="7.85546875" style="3"/>
    <col min="12033" max="12033" width="47.7109375" style="3" customWidth="1"/>
    <col min="12034" max="12034" width="15.7109375" style="3" customWidth="1"/>
    <col min="12035" max="12035" width="21.140625" style="3" customWidth="1"/>
    <col min="12036" max="12036" width="20.28515625" style="3" customWidth="1"/>
    <col min="12037" max="12037" width="22.42578125" style="3" customWidth="1"/>
    <col min="12038" max="12038" width="22" style="3" customWidth="1"/>
    <col min="12039" max="12039" width="21" style="3" customWidth="1"/>
    <col min="12040" max="12040" width="20.42578125" style="3" customWidth="1"/>
    <col min="12041" max="12041" width="19.140625" style="3" customWidth="1"/>
    <col min="12042" max="12042" width="20" style="3" customWidth="1"/>
    <col min="12043" max="12043" width="19" style="3" customWidth="1"/>
    <col min="12044" max="12044" width="17.85546875" style="3" customWidth="1"/>
    <col min="12045" max="12045" width="19.28515625" style="3" customWidth="1"/>
    <col min="12046" max="12047" width="7.85546875" style="3"/>
    <col min="12048" max="12048" width="11.28515625" style="3" bestFit="1" customWidth="1"/>
    <col min="12049" max="12288" width="7.85546875" style="3"/>
    <col min="12289" max="12289" width="47.7109375" style="3" customWidth="1"/>
    <col min="12290" max="12290" width="15.7109375" style="3" customWidth="1"/>
    <col min="12291" max="12291" width="21.140625" style="3" customWidth="1"/>
    <col min="12292" max="12292" width="20.28515625" style="3" customWidth="1"/>
    <col min="12293" max="12293" width="22.42578125" style="3" customWidth="1"/>
    <col min="12294" max="12294" width="22" style="3" customWidth="1"/>
    <col min="12295" max="12295" width="21" style="3" customWidth="1"/>
    <col min="12296" max="12296" width="20.42578125" style="3" customWidth="1"/>
    <col min="12297" max="12297" width="19.140625" style="3" customWidth="1"/>
    <col min="12298" max="12298" width="20" style="3" customWidth="1"/>
    <col min="12299" max="12299" width="19" style="3" customWidth="1"/>
    <col min="12300" max="12300" width="17.85546875" style="3" customWidth="1"/>
    <col min="12301" max="12301" width="19.28515625" style="3" customWidth="1"/>
    <col min="12302" max="12303" width="7.85546875" style="3"/>
    <col min="12304" max="12304" width="11.28515625" style="3" bestFit="1" customWidth="1"/>
    <col min="12305" max="12544" width="7.85546875" style="3"/>
    <col min="12545" max="12545" width="47.7109375" style="3" customWidth="1"/>
    <col min="12546" max="12546" width="15.7109375" style="3" customWidth="1"/>
    <col min="12547" max="12547" width="21.140625" style="3" customWidth="1"/>
    <col min="12548" max="12548" width="20.28515625" style="3" customWidth="1"/>
    <col min="12549" max="12549" width="22.42578125" style="3" customWidth="1"/>
    <col min="12550" max="12550" width="22" style="3" customWidth="1"/>
    <col min="12551" max="12551" width="21" style="3" customWidth="1"/>
    <col min="12552" max="12552" width="20.42578125" style="3" customWidth="1"/>
    <col min="12553" max="12553" width="19.140625" style="3" customWidth="1"/>
    <col min="12554" max="12554" width="20" style="3" customWidth="1"/>
    <col min="12555" max="12555" width="19" style="3" customWidth="1"/>
    <col min="12556" max="12556" width="17.85546875" style="3" customWidth="1"/>
    <col min="12557" max="12557" width="19.28515625" style="3" customWidth="1"/>
    <col min="12558" max="12559" width="7.85546875" style="3"/>
    <col min="12560" max="12560" width="11.28515625" style="3" bestFit="1" customWidth="1"/>
    <col min="12561" max="12800" width="7.85546875" style="3"/>
    <col min="12801" max="12801" width="47.7109375" style="3" customWidth="1"/>
    <col min="12802" max="12802" width="15.7109375" style="3" customWidth="1"/>
    <col min="12803" max="12803" width="21.140625" style="3" customWidth="1"/>
    <col min="12804" max="12804" width="20.28515625" style="3" customWidth="1"/>
    <col min="12805" max="12805" width="22.42578125" style="3" customWidth="1"/>
    <col min="12806" max="12806" width="22" style="3" customWidth="1"/>
    <col min="12807" max="12807" width="21" style="3" customWidth="1"/>
    <col min="12808" max="12808" width="20.42578125" style="3" customWidth="1"/>
    <col min="12809" max="12809" width="19.140625" style="3" customWidth="1"/>
    <col min="12810" max="12810" width="20" style="3" customWidth="1"/>
    <col min="12811" max="12811" width="19" style="3" customWidth="1"/>
    <col min="12812" max="12812" width="17.85546875" style="3" customWidth="1"/>
    <col min="12813" max="12813" width="19.28515625" style="3" customWidth="1"/>
    <col min="12814" max="12815" width="7.85546875" style="3"/>
    <col min="12816" max="12816" width="11.28515625" style="3" bestFit="1" customWidth="1"/>
    <col min="12817" max="13056" width="7.85546875" style="3"/>
    <col min="13057" max="13057" width="47.7109375" style="3" customWidth="1"/>
    <col min="13058" max="13058" width="15.7109375" style="3" customWidth="1"/>
    <col min="13059" max="13059" width="21.140625" style="3" customWidth="1"/>
    <col min="13060" max="13060" width="20.28515625" style="3" customWidth="1"/>
    <col min="13061" max="13061" width="22.42578125" style="3" customWidth="1"/>
    <col min="13062" max="13062" width="22" style="3" customWidth="1"/>
    <col min="13063" max="13063" width="21" style="3" customWidth="1"/>
    <col min="13064" max="13064" width="20.42578125" style="3" customWidth="1"/>
    <col min="13065" max="13065" width="19.140625" style="3" customWidth="1"/>
    <col min="13066" max="13066" width="20" style="3" customWidth="1"/>
    <col min="13067" max="13067" width="19" style="3" customWidth="1"/>
    <col min="13068" max="13068" width="17.85546875" style="3" customWidth="1"/>
    <col min="13069" max="13069" width="19.28515625" style="3" customWidth="1"/>
    <col min="13070" max="13071" width="7.85546875" style="3"/>
    <col min="13072" max="13072" width="11.28515625" style="3" bestFit="1" customWidth="1"/>
    <col min="13073" max="13312" width="7.85546875" style="3"/>
    <col min="13313" max="13313" width="47.7109375" style="3" customWidth="1"/>
    <col min="13314" max="13314" width="15.7109375" style="3" customWidth="1"/>
    <col min="13315" max="13315" width="21.140625" style="3" customWidth="1"/>
    <col min="13316" max="13316" width="20.28515625" style="3" customWidth="1"/>
    <col min="13317" max="13317" width="22.42578125" style="3" customWidth="1"/>
    <col min="13318" max="13318" width="22" style="3" customWidth="1"/>
    <col min="13319" max="13319" width="21" style="3" customWidth="1"/>
    <col min="13320" max="13320" width="20.42578125" style="3" customWidth="1"/>
    <col min="13321" max="13321" width="19.140625" style="3" customWidth="1"/>
    <col min="13322" max="13322" width="20" style="3" customWidth="1"/>
    <col min="13323" max="13323" width="19" style="3" customWidth="1"/>
    <col min="13324" max="13324" width="17.85546875" style="3" customWidth="1"/>
    <col min="13325" max="13325" width="19.28515625" style="3" customWidth="1"/>
    <col min="13326" max="13327" width="7.85546875" style="3"/>
    <col min="13328" max="13328" width="11.28515625" style="3" bestFit="1" customWidth="1"/>
    <col min="13329" max="13568" width="7.85546875" style="3"/>
    <col min="13569" max="13569" width="47.7109375" style="3" customWidth="1"/>
    <col min="13570" max="13570" width="15.7109375" style="3" customWidth="1"/>
    <col min="13571" max="13571" width="21.140625" style="3" customWidth="1"/>
    <col min="13572" max="13572" width="20.28515625" style="3" customWidth="1"/>
    <col min="13573" max="13573" width="22.42578125" style="3" customWidth="1"/>
    <col min="13574" max="13574" width="22" style="3" customWidth="1"/>
    <col min="13575" max="13575" width="21" style="3" customWidth="1"/>
    <col min="13576" max="13576" width="20.42578125" style="3" customWidth="1"/>
    <col min="13577" max="13577" width="19.140625" style="3" customWidth="1"/>
    <col min="13578" max="13578" width="20" style="3" customWidth="1"/>
    <col min="13579" max="13579" width="19" style="3" customWidth="1"/>
    <col min="13580" max="13580" width="17.85546875" style="3" customWidth="1"/>
    <col min="13581" max="13581" width="19.28515625" style="3" customWidth="1"/>
    <col min="13582" max="13583" width="7.85546875" style="3"/>
    <col min="13584" max="13584" width="11.28515625" style="3" bestFit="1" customWidth="1"/>
    <col min="13585" max="13824" width="7.85546875" style="3"/>
    <col min="13825" max="13825" width="47.7109375" style="3" customWidth="1"/>
    <col min="13826" max="13826" width="15.7109375" style="3" customWidth="1"/>
    <col min="13827" max="13827" width="21.140625" style="3" customWidth="1"/>
    <col min="13828" max="13828" width="20.28515625" style="3" customWidth="1"/>
    <col min="13829" max="13829" width="22.42578125" style="3" customWidth="1"/>
    <col min="13830" max="13830" width="22" style="3" customWidth="1"/>
    <col min="13831" max="13831" width="21" style="3" customWidth="1"/>
    <col min="13832" max="13832" width="20.42578125" style="3" customWidth="1"/>
    <col min="13833" max="13833" width="19.140625" style="3" customWidth="1"/>
    <col min="13834" max="13834" width="20" style="3" customWidth="1"/>
    <col min="13835" max="13835" width="19" style="3" customWidth="1"/>
    <col min="13836" max="13836" width="17.85546875" style="3" customWidth="1"/>
    <col min="13837" max="13837" width="19.28515625" style="3" customWidth="1"/>
    <col min="13838" max="13839" width="7.85546875" style="3"/>
    <col min="13840" max="13840" width="11.28515625" style="3" bestFit="1" customWidth="1"/>
    <col min="13841" max="14080" width="7.85546875" style="3"/>
    <col min="14081" max="14081" width="47.7109375" style="3" customWidth="1"/>
    <col min="14082" max="14082" width="15.7109375" style="3" customWidth="1"/>
    <col min="14083" max="14083" width="21.140625" style="3" customWidth="1"/>
    <col min="14084" max="14084" width="20.28515625" style="3" customWidth="1"/>
    <col min="14085" max="14085" width="22.42578125" style="3" customWidth="1"/>
    <col min="14086" max="14086" width="22" style="3" customWidth="1"/>
    <col min="14087" max="14087" width="21" style="3" customWidth="1"/>
    <col min="14088" max="14088" width="20.42578125" style="3" customWidth="1"/>
    <col min="14089" max="14089" width="19.140625" style="3" customWidth="1"/>
    <col min="14090" max="14090" width="20" style="3" customWidth="1"/>
    <col min="14091" max="14091" width="19" style="3" customWidth="1"/>
    <col min="14092" max="14092" width="17.85546875" style="3" customWidth="1"/>
    <col min="14093" max="14093" width="19.28515625" style="3" customWidth="1"/>
    <col min="14094" max="14095" width="7.85546875" style="3"/>
    <col min="14096" max="14096" width="11.28515625" style="3" bestFit="1" customWidth="1"/>
    <col min="14097" max="14336" width="7.85546875" style="3"/>
    <col min="14337" max="14337" width="47.7109375" style="3" customWidth="1"/>
    <col min="14338" max="14338" width="15.7109375" style="3" customWidth="1"/>
    <col min="14339" max="14339" width="21.140625" style="3" customWidth="1"/>
    <col min="14340" max="14340" width="20.28515625" style="3" customWidth="1"/>
    <col min="14341" max="14341" width="22.42578125" style="3" customWidth="1"/>
    <col min="14342" max="14342" width="22" style="3" customWidth="1"/>
    <col min="14343" max="14343" width="21" style="3" customWidth="1"/>
    <col min="14344" max="14344" width="20.42578125" style="3" customWidth="1"/>
    <col min="14345" max="14345" width="19.140625" style="3" customWidth="1"/>
    <col min="14346" max="14346" width="20" style="3" customWidth="1"/>
    <col min="14347" max="14347" width="19" style="3" customWidth="1"/>
    <col min="14348" max="14348" width="17.85546875" style="3" customWidth="1"/>
    <col min="14349" max="14349" width="19.28515625" style="3" customWidth="1"/>
    <col min="14350" max="14351" width="7.85546875" style="3"/>
    <col min="14352" max="14352" width="11.28515625" style="3" bestFit="1" customWidth="1"/>
    <col min="14353" max="14592" width="7.85546875" style="3"/>
    <col min="14593" max="14593" width="47.7109375" style="3" customWidth="1"/>
    <col min="14594" max="14594" width="15.7109375" style="3" customWidth="1"/>
    <col min="14595" max="14595" width="21.140625" style="3" customWidth="1"/>
    <col min="14596" max="14596" width="20.28515625" style="3" customWidth="1"/>
    <col min="14597" max="14597" width="22.42578125" style="3" customWidth="1"/>
    <col min="14598" max="14598" width="22" style="3" customWidth="1"/>
    <col min="14599" max="14599" width="21" style="3" customWidth="1"/>
    <col min="14600" max="14600" width="20.42578125" style="3" customWidth="1"/>
    <col min="14601" max="14601" width="19.140625" style="3" customWidth="1"/>
    <col min="14602" max="14602" width="20" style="3" customWidth="1"/>
    <col min="14603" max="14603" width="19" style="3" customWidth="1"/>
    <col min="14604" max="14604" width="17.85546875" style="3" customWidth="1"/>
    <col min="14605" max="14605" width="19.28515625" style="3" customWidth="1"/>
    <col min="14606" max="14607" width="7.85546875" style="3"/>
    <col min="14608" max="14608" width="11.28515625" style="3" bestFit="1" customWidth="1"/>
    <col min="14609" max="14848" width="7.85546875" style="3"/>
    <col min="14849" max="14849" width="47.7109375" style="3" customWidth="1"/>
    <col min="14850" max="14850" width="15.7109375" style="3" customWidth="1"/>
    <col min="14851" max="14851" width="21.140625" style="3" customWidth="1"/>
    <col min="14852" max="14852" width="20.28515625" style="3" customWidth="1"/>
    <col min="14853" max="14853" width="22.42578125" style="3" customWidth="1"/>
    <col min="14854" max="14854" width="22" style="3" customWidth="1"/>
    <col min="14855" max="14855" width="21" style="3" customWidth="1"/>
    <col min="14856" max="14856" width="20.42578125" style="3" customWidth="1"/>
    <col min="14857" max="14857" width="19.140625" style="3" customWidth="1"/>
    <col min="14858" max="14858" width="20" style="3" customWidth="1"/>
    <col min="14859" max="14859" width="19" style="3" customWidth="1"/>
    <col min="14860" max="14860" width="17.85546875" style="3" customWidth="1"/>
    <col min="14861" max="14861" width="19.28515625" style="3" customWidth="1"/>
    <col min="14862" max="14863" width="7.85546875" style="3"/>
    <col min="14864" max="14864" width="11.28515625" style="3" bestFit="1" customWidth="1"/>
    <col min="14865" max="15104" width="7.85546875" style="3"/>
    <col min="15105" max="15105" width="47.7109375" style="3" customWidth="1"/>
    <col min="15106" max="15106" width="15.7109375" style="3" customWidth="1"/>
    <col min="15107" max="15107" width="21.140625" style="3" customWidth="1"/>
    <col min="15108" max="15108" width="20.28515625" style="3" customWidth="1"/>
    <col min="15109" max="15109" width="22.42578125" style="3" customWidth="1"/>
    <col min="15110" max="15110" width="22" style="3" customWidth="1"/>
    <col min="15111" max="15111" width="21" style="3" customWidth="1"/>
    <col min="15112" max="15112" width="20.42578125" style="3" customWidth="1"/>
    <col min="15113" max="15113" width="19.140625" style="3" customWidth="1"/>
    <col min="15114" max="15114" width="20" style="3" customWidth="1"/>
    <col min="15115" max="15115" width="19" style="3" customWidth="1"/>
    <col min="15116" max="15116" width="17.85546875" style="3" customWidth="1"/>
    <col min="15117" max="15117" width="19.28515625" style="3" customWidth="1"/>
    <col min="15118" max="15119" width="7.85546875" style="3"/>
    <col min="15120" max="15120" width="11.28515625" style="3" bestFit="1" customWidth="1"/>
    <col min="15121" max="15360" width="7.85546875" style="3"/>
    <col min="15361" max="15361" width="47.7109375" style="3" customWidth="1"/>
    <col min="15362" max="15362" width="15.7109375" style="3" customWidth="1"/>
    <col min="15363" max="15363" width="21.140625" style="3" customWidth="1"/>
    <col min="15364" max="15364" width="20.28515625" style="3" customWidth="1"/>
    <col min="15365" max="15365" width="22.42578125" style="3" customWidth="1"/>
    <col min="15366" max="15366" width="22" style="3" customWidth="1"/>
    <col min="15367" max="15367" width="21" style="3" customWidth="1"/>
    <col min="15368" max="15368" width="20.42578125" style="3" customWidth="1"/>
    <col min="15369" max="15369" width="19.140625" style="3" customWidth="1"/>
    <col min="15370" max="15370" width="20" style="3" customWidth="1"/>
    <col min="15371" max="15371" width="19" style="3" customWidth="1"/>
    <col min="15372" max="15372" width="17.85546875" style="3" customWidth="1"/>
    <col min="15373" max="15373" width="19.28515625" style="3" customWidth="1"/>
    <col min="15374" max="15375" width="7.85546875" style="3"/>
    <col min="15376" max="15376" width="11.28515625" style="3" bestFit="1" customWidth="1"/>
    <col min="15377" max="15616" width="7.85546875" style="3"/>
    <col min="15617" max="15617" width="47.7109375" style="3" customWidth="1"/>
    <col min="15618" max="15618" width="15.7109375" style="3" customWidth="1"/>
    <col min="15619" max="15619" width="21.140625" style="3" customWidth="1"/>
    <col min="15620" max="15620" width="20.28515625" style="3" customWidth="1"/>
    <col min="15621" max="15621" width="22.42578125" style="3" customWidth="1"/>
    <col min="15622" max="15622" width="22" style="3" customWidth="1"/>
    <col min="15623" max="15623" width="21" style="3" customWidth="1"/>
    <col min="15624" max="15624" width="20.42578125" style="3" customWidth="1"/>
    <col min="15625" max="15625" width="19.140625" style="3" customWidth="1"/>
    <col min="15626" max="15626" width="20" style="3" customWidth="1"/>
    <col min="15627" max="15627" width="19" style="3" customWidth="1"/>
    <col min="15628" max="15628" width="17.85546875" style="3" customWidth="1"/>
    <col min="15629" max="15629" width="19.28515625" style="3" customWidth="1"/>
    <col min="15630" max="15631" width="7.85546875" style="3"/>
    <col min="15632" max="15632" width="11.28515625" style="3" bestFit="1" customWidth="1"/>
    <col min="15633" max="15872" width="7.85546875" style="3"/>
    <col min="15873" max="15873" width="47.7109375" style="3" customWidth="1"/>
    <col min="15874" max="15874" width="15.7109375" style="3" customWidth="1"/>
    <col min="15875" max="15875" width="21.140625" style="3" customWidth="1"/>
    <col min="15876" max="15876" width="20.28515625" style="3" customWidth="1"/>
    <col min="15877" max="15877" width="22.42578125" style="3" customWidth="1"/>
    <col min="15878" max="15878" width="22" style="3" customWidth="1"/>
    <col min="15879" max="15879" width="21" style="3" customWidth="1"/>
    <col min="15880" max="15880" width="20.42578125" style="3" customWidth="1"/>
    <col min="15881" max="15881" width="19.140625" style="3" customWidth="1"/>
    <col min="15882" max="15882" width="20" style="3" customWidth="1"/>
    <col min="15883" max="15883" width="19" style="3" customWidth="1"/>
    <col min="15884" max="15884" width="17.85546875" style="3" customWidth="1"/>
    <col min="15885" max="15885" width="19.28515625" style="3" customWidth="1"/>
    <col min="15886" max="15887" width="7.85546875" style="3"/>
    <col min="15888" max="15888" width="11.28515625" style="3" bestFit="1" customWidth="1"/>
    <col min="15889" max="16128" width="7.85546875" style="3"/>
    <col min="16129" max="16129" width="47.7109375" style="3" customWidth="1"/>
    <col min="16130" max="16130" width="15.7109375" style="3" customWidth="1"/>
    <col min="16131" max="16131" width="21.140625" style="3" customWidth="1"/>
    <col min="16132" max="16132" width="20.28515625" style="3" customWidth="1"/>
    <col min="16133" max="16133" width="22.42578125" style="3" customWidth="1"/>
    <col min="16134" max="16134" width="22" style="3" customWidth="1"/>
    <col min="16135" max="16135" width="21" style="3" customWidth="1"/>
    <col min="16136" max="16136" width="20.42578125" style="3" customWidth="1"/>
    <col min="16137" max="16137" width="19.140625" style="3" customWidth="1"/>
    <col min="16138" max="16138" width="20" style="3" customWidth="1"/>
    <col min="16139" max="16139" width="19" style="3" customWidth="1"/>
    <col min="16140" max="16140" width="17.85546875" style="3" customWidth="1"/>
    <col min="16141" max="16141" width="19.28515625" style="3" customWidth="1"/>
    <col min="16142" max="16143" width="7.85546875" style="3"/>
    <col min="16144" max="16144" width="11.28515625" style="3" bestFit="1" customWidth="1"/>
    <col min="16145" max="16384" width="7.85546875" style="3"/>
  </cols>
  <sheetData>
    <row r="1" spans="1:253" ht="18.75" customHeight="1" x14ac:dyDescent="0.3">
      <c r="A1" s="149" t="s">
        <v>125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</row>
    <row r="2" spans="1:253" x14ac:dyDescent="0.3">
      <c r="D2" s="150"/>
      <c r="E2" s="150"/>
      <c r="F2" s="150"/>
      <c r="G2" s="150"/>
      <c r="H2" s="5"/>
      <c r="I2" s="5"/>
      <c r="J2" s="6"/>
      <c r="K2" s="6" t="s"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</row>
    <row r="3" spans="1:253" ht="112.5" x14ac:dyDescent="0.3">
      <c r="A3" s="7" t="s">
        <v>1</v>
      </c>
      <c r="B3" s="7" t="s">
        <v>2</v>
      </c>
      <c r="C3" s="8" t="s">
        <v>114</v>
      </c>
      <c r="D3" s="8" t="s">
        <v>126</v>
      </c>
      <c r="E3" s="9" t="s">
        <v>118</v>
      </c>
      <c r="F3" s="10" t="s">
        <v>127</v>
      </c>
      <c r="G3" s="8" t="s">
        <v>128</v>
      </c>
      <c r="H3" s="9" t="s">
        <v>130</v>
      </c>
      <c r="I3" s="9" t="s">
        <v>131</v>
      </c>
      <c r="J3" s="9" t="s">
        <v>120</v>
      </c>
      <c r="K3" s="9" t="s">
        <v>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</row>
    <row r="4" spans="1:253" x14ac:dyDescent="0.3">
      <c r="A4" s="11" t="s">
        <v>4</v>
      </c>
      <c r="B4" s="12"/>
      <c r="C4" s="12"/>
      <c r="D4" s="8"/>
      <c r="E4" s="9"/>
      <c r="F4" s="10"/>
      <c r="G4" s="8"/>
      <c r="H4" s="9"/>
      <c r="I4" s="9"/>
      <c r="J4" s="9"/>
      <c r="K4" s="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</row>
    <row r="5" spans="1:253" s="4" customFormat="1" x14ac:dyDescent="0.3">
      <c r="A5" s="13" t="s">
        <v>5</v>
      </c>
      <c r="B5" s="14">
        <v>11010000</v>
      </c>
      <c r="C5" s="15">
        <v>1111426.3999999999</v>
      </c>
      <c r="D5" s="16">
        <v>531833.06799999997</v>
      </c>
      <c r="E5" s="20">
        <v>1395832</v>
      </c>
      <c r="F5" s="17">
        <f>567200-11400</f>
        <v>555800</v>
      </c>
      <c r="G5" s="16">
        <v>571058.98311999999</v>
      </c>
      <c r="H5" s="18">
        <f>G5/F5*100</f>
        <v>102.74540898164808</v>
      </c>
      <c r="I5" s="18">
        <f>G5-F5</f>
        <v>15258.98311999999</v>
      </c>
      <c r="J5" s="18">
        <f>G5/E5*100</f>
        <v>40.911727422784402</v>
      </c>
      <c r="K5" s="18">
        <f>G5-D5</f>
        <v>39225.91512000002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</row>
    <row r="6" spans="1:253" s="22" customFormat="1" ht="32.25" x14ac:dyDescent="0.3">
      <c r="A6" s="13" t="s">
        <v>6</v>
      </c>
      <c r="B6" s="19">
        <v>11020201</v>
      </c>
      <c r="C6" s="10">
        <v>887.6</v>
      </c>
      <c r="D6" s="20">
        <v>578.64300000000003</v>
      </c>
      <c r="E6" s="17">
        <v>1000</v>
      </c>
      <c r="F6" s="17">
        <v>600</v>
      </c>
      <c r="G6" s="20">
        <v>541.51261999999997</v>
      </c>
      <c r="H6" s="18"/>
      <c r="I6" s="18">
        <f>G6-F6</f>
        <v>-58.48738000000003</v>
      </c>
      <c r="J6" s="18">
        <f>G6/E6*100</f>
        <v>54.151262000000003</v>
      </c>
      <c r="K6" s="18">
        <f>G6-D6</f>
        <v>-37.130380000000059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</row>
    <row r="7" spans="1:253" s="22" customFormat="1" ht="31.5" hidden="1" x14ac:dyDescent="0.3">
      <c r="A7" s="142" t="s">
        <v>121</v>
      </c>
      <c r="B7" s="141">
        <v>13010000</v>
      </c>
      <c r="C7" s="10">
        <v>1.2190000000000001</v>
      </c>
      <c r="D7" s="20">
        <v>0.61</v>
      </c>
      <c r="E7" s="17"/>
      <c r="F7" s="17"/>
      <c r="G7" s="20">
        <v>8.7860200000000006</v>
      </c>
      <c r="H7" s="18"/>
      <c r="I7" s="18">
        <f>G7-F7</f>
        <v>8.7860200000000006</v>
      </c>
      <c r="J7" s="18"/>
      <c r="K7" s="18">
        <f>G7-D7</f>
        <v>8.1760200000000012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</row>
    <row r="8" spans="1:253" s="22" customFormat="1" hidden="1" x14ac:dyDescent="0.3">
      <c r="A8" s="142" t="s">
        <v>122</v>
      </c>
      <c r="B8" s="141">
        <v>13020000</v>
      </c>
      <c r="C8" s="10"/>
      <c r="D8" s="20">
        <v>1.2949999999999999</v>
      </c>
      <c r="E8" s="17"/>
      <c r="F8" s="17"/>
      <c r="G8" s="148">
        <v>2.3E-2</v>
      </c>
      <c r="H8" s="18"/>
      <c r="I8" s="18">
        <f>G8-F8</f>
        <v>2.3E-2</v>
      </c>
      <c r="J8" s="18"/>
      <c r="K8" s="18">
        <f>G8-D8</f>
        <v>-1.272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</row>
    <row r="9" spans="1:253" s="22" customFormat="1" hidden="1" x14ac:dyDescent="0.3">
      <c r="A9" s="142" t="s">
        <v>123</v>
      </c>
      <c r="B9" s="141">
        <v>13030000</v>
      </c>
      <c r="C9" s="10">
        <v>2.5760000000000001</v>
      </c>
      <c r="D9" s="20"/>
      <c r="E9" s="17"/>
      <c r="F9" s="17"/>
      <c r="G9" s="20">
        <v>1.3420000000000001</v>
      </c>
      <c r="H9" s="18"/>
      <c r="I9" s="18">
        <f>G9-F9</f>
        <v>1.3420000000000001</v>
      </c>
      <c r="J9" s="18"/>
      <c r="K9" s="18">
        <f>G9-D9</f>
        <v>1.3420000000000001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</row>
    <row r="10" spans="1:253" s="22" customFormat="1" ht="19.5" x14ac:dyDescent="0.3">
      <c r="A10" s="23" t="s">
        <v>7</v>
      </c>
      <c r="B10" s="24"/>
      <c r="C10" s="25">
        <f t="shared" ref="C10:G10" si="0">C11+C12+C13</f>
        <v>109856</v>
      </c>
      <c r="D10" s="25">
        <f t="shared" si="0"/>
        <v>49362.218999999997</v>
      </c>
      <c r="E10" s="25">
        <f t="shared" si="0"/>
        <v>128405</v>
      </c>
      <c r="F10" s="25">
        <f t="shared" si="0"/>
        <v>56005</v>
      </c>
      <c r="G10" s="25">
        <f t="shared" si="0"/>
        <v>55879.129809999999</v>
      </c>
      <c r="H10" s="18">
        <f>G10/F10*100</f>
        <v>99.77525187036872</v>
      </c>
      <c r="I10" s="26">
        <f>G10-F10</f>
        <v>-125.87019000000146</v>
      </c>
      <c r="J10" s="26">
        <f>G10/E10*100</f>
        <v>43.517876881741365</v>
      </c>
      <c r="K10" s="26">
        <f>G10-D10</f>
        <v>6516.9108100000012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</row>
    <row r="11" spans="1:253" s="22" customFormat="1" ht="32.25" x14ac:dyDescent="0.3">
      <c r="A11" s="27" t="s">
        <v>8</v>
      </c>
      <c r="B11" s="19">
        <v>14021900</v>
      </c>
      <c r="C11" s="10">
        <v>6829.9</v>
      </c>
      <c r="D11" s="20">
        <v>3264.2440000000001</v>
      </c>
      <c r="E11" s="17">
        <v>7000</v>
      </c>
      <c r="F11" s="17">
        <v>3300</v>
      </c>
      <c r="G11" s="20">
        <v>4511.3806999999997</v>
      </c>
      <c r="H11" s="18"/>
      <c r="I11" s="18">
        <f>G11-F11</f>
        <v>1211.3806999999997</v>
      </c>
      <c r="J11" s="18">
        <f>G11/E11*100</f>
        <v>64.448295714285706</v>
      </c>
      <c r="K11" s="18">
        <f>G11-D11</f>
        <v>1247.1366999999996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</row>
    <row r="12" spans="1:253" s="22" customFormat="1" ht="32.25" x14ac:dyDescent="0.3">
      <c r="A12" s="27" t="s">
        <v>9</v>
      </c>
      <c r="B12" s="19">
        <v>14031900</v>
      </c>
      <c r="C12" s="10">
        <v>28165.1</v>
      </c>
      <c r="D12" s="20">
        <v>12720.017</v>
      </c>
      <c r="E12" s="17">
        <v>33800</v>
      </c>
      <c r="F12" s="17">
        <v>16200</v>
      </c>
      <c r="G12" s="20">
        <v>15588.90948</v>
      </c>
      <c r="H12" s="18"/>
      <c r="I12" s="18">
        <f>G12-F12</f>
        <v>-611.09051999999974</v>
      </c>
      <c r="J12" s="18">
        <f>G12/E12*100</f>
        <v>46.121033964497045</v>
      </c>
      <c r="K12" s="18">
        <f>G12-D12</f>
        <v>2868.8924800000004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</row>
    <row r="13" spans="1:253" s="29" customFormat="1" ht="48" x14ac:dyDescent="0.3">
      <c r="A13" s="28" t="s">
        <v>10</v>
      </c>
      <c r="B13" s="19">
        <v>14040000</v>
      </c>
      <c r="C13" s="10">
        <v>74861</v>
      </c>
      <c r="D13" s="20">
        <v>33377.957999999999</v>
      </c>
      <c r="E13" s="17">
        <v>87605</v>
      </c>
      <c r="F13" s="17">
        <v>36505</v>
      </c>
      <c r="G13" s="20">
        <v>35778.839630000002</v>
      </c>
      <c r="H13" s="18">
        <f>G13/F13*100</f>
        <v>98.010792028489263</v>
      </c>
      <c r="I13" s="18">
        <f>G13-F13</f>
        <v>-726.16036999999778</v>
      </c>
      <c r="J13" s="18">
        <f>G13/E13*100</f>
        <v>40.841093122538666</v>
      </c>
      <c r="K13" s="18">
        <f>G13-D13</f>
        <v>2400.8816300000035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</row>
    <row r="14" spans="1:253" s="29" customFormat="1" ht="32.25" hidden="1" x14ac:dyDescent="0.3">
      <c r="A14" s="30" t="s">
        <v>11</v>
      </c>
      <c r="B14" s="31">
        <v>16000000</v>
      </c>
      <c r="C14" s="32">
        <v>1.577</v>
      </c>
      <c r="D14" s="33">
        <v>0.123</v>
      </c>
      <c r="E14" s="18"/>
      <c r="F14" s="18"/>
      <c r="G14" s="33">
        <v>0.47369</v>
      </c>
      <c r="H14" s="18"/>
      <c r="I14" s="18"/>
      <c r="J14" s="18"/>
      <c r="K14" s="18">
        <f>G14-D14</f>
        <v>0.35069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</row>
    <row r="15" spans="1:253" s="29" customFormat="1" x14ac:dyDescent="0.3">
      <c r="A15" s="30" t="s">
        <v>12</v>
      </c>
      <c r="B15" s="31">
        <v>18000000</v>
      </c>
      <c r="C15" s="18">
        <f t="shared" ref="C15:G15" si="1">C16+C30+C33+C36+C37</f>
        <v>392478.80000000005</v>
      </c>
      <c r="D15" s="18">
        <f t="shared" si="1"/>
        <v>191573.52854999999</v>
      </c>
      <c r="E15" s="18">
        <f t="shared" si="1"/>
        <v>484444</v>
      </c>
      <c r="F15" s="18">
        <f t="shared" si="1"/>
        <v>196492</v>
      </c>
      <c r="G15" s="18">
        <f t="shared" si="1"/>
        <v>197123.50067000001</v>
      </c>
      <c r="H15" s="18">
        <f>G15/F15*100</f>
        <v>100.32138747124566</v>
      </c>
      <c r="I15" s="18">
        <f>G15-F15</f>
        <v>631.50067000000854</v>
      </c>
      <c r="J15" s="18">
        <f>G15/E15*100</f>
        <v>40.690668203135964</v>
      </c>
      <c r="K15" s="18">
        <f>G15-D15</f>
        <v>5549.9721200000204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</row>
    <row r="16" spans="1:253" s="22" customFormat="1" x14ac:dyDescent="0.3">
      <c r="A16" s="35" t="s">
        <v>13</v>
      </c>
      <c r="B16" s="31">
        <v>18010000</v>
      </c>
      <c r="C16" s="18">
        <f t="shared" ref="C16:G16" si="2">C18+C19+C20+C21+C22+C28+C29</f>
        <v>131973.40000000002</v>
      </c>
      <c r="D16" s="18">
        <f t="shared" si="2"/>
        <v>60036.815000000002</v>
      </c>
      <c r="E16" s="18">
        <f t="shared" si="2"/>
        <v>157554</v>
      </c>
      <c r="F16" s="18">
        <f t="shared" si="2"/>
        <v>54879</v>
      </c>
      <c r="G16" s="18">
        <f t="shared" si="2"/>
        <v>55920.10757</v>
      </c>
      <c r="H16" s="18">
        <f>G16/F16*100</f>
        <v>101.89709646677237</v>
      </c>
      <c r="I16" s="18">
        <f>G16-F16</f>
        <v>1041.1075700000001</v>
      </c>
      <c r="J16" s="18">
        <f>G16/E16*100</f>
        <v>35.492661290732066</v>
      </c>
      <c r="K16" s="18">
        <f>G16-D16</f>
        <v>-4116.7074300000022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</row>
    <row r="17" spans="1:253" s="22" customFormat="1" ht="19.5" x14ac:dyDescent="0.3">
      <c r="A17" s="36" t="s">
        <v>14</v>
      </c>
      <c r="B17" s="31"/>
      <c r="C17" s="26">
        <f t="shared" ref="C17:G17" si="3">C18+C19+C20+C21</f>
        <v>39573.600000000006</v>
      </c>
      <c r="D17" s="26">
        <f t="shared" si="3"/>
        <v>14998.495999999999</v>
      </c>
      <c r="E17" s="26">
        <f t="shared" si="3"/>
        <v>49750</v>
      </c>
      <c r="F17" s="26">
        <f t="shared" si="3"/>
        <v>14490</v>
      </c>
      <c r="G17" s="26">
        <f t="shared" si="3"/>
        <v>15205.126699999999</v>
      </c>
      <c r="H17" s="18">
        <f>G17/F17*100</f>
        <v>104.93531193926846</v>
      </c>
      <c r="I17" s="18">
        <f>G17-F17</f>
        <v>715.12669999999889</v>
      </c>
      <c r="J17" s="18">
        <f>G17/E17*100</f>
        <v>30.563068743718592</v>
      </c>
      <c r="K17" s="18">
        <f>G17-D17</f>
        <v>206.63069999999971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</row>
    <row r="18" spans="1:253" s="22" customFormat="1" ht="63.75" x14ac:dyDescent="0.3">
      <c r="A18" s="37" t="s">
        <v>15</v>
      </c>
      <c r="B18" s="31">
        <v>18010100</v>
      </c>
      <c r="C18" s="10">
        <v>314.7</v>
      </c>
      <c r="D18" s="17">
        <v>142.19200000000001</v>
      </c>
      <c r="E18" s="17">
        <v>550</v>
      </c>
      <c r="F18" s="17">
        <v>210</v>
      </c>
      <c r="G18" s="17">
        <v>50.362690000000001</v>
      </c>
      <c r="H18" s="18">
        <f>G18/F18*100</f>
        <v>23.982233333333333</v>
      </c>
      <c r="I18" s="18">
        <f>G18-F18</f>
        <v>-159.63731000000001</v>
      </c>
      <c r="J18" s="18">
        <f>G18/E18*100</f>
        <v>9.1568527272727263</v>
      </c>
      <c r="K18" s="18">
        <f>G18-D18</f>
        <v>-91.829310000000007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</row>
    <row r="19" spans="1:253" s="22" customFormat="1" ht="63.75" x14ac:dyDescent="0.3">
      <c r="A19" s="37" t="s">
        <v>16</v>
      </c>
      <c r="B19" s="31">
        <v>18010200</v>
      </c>
      <c r="C19" s="10">
        <v>7496.9</v>
      </c>
      <c r="D19" s="17">
        <v>705.048</v>
      </c>
      <c r="E19" s="17">
        <v>8000</v>
      </c>
      <c r="F19" s="17">
        <v>750</v>
      </c>
      <c r="G19" s="17">
        <v>1298.02423</v>
      </c>
      <c r="H19" s="18">
        <f>G19/F19*100</f>
        <v>173.06989733333333</v>
      </c>
      <c r="I19" s="18">
        <f>G19-F19</f>
        <v>548.02422999999999</v>
      </c>
      <c r="J19" s="18">
        <f>G19/E19*100</f>
        <v>16.225302875000001</v>
      </c>
      <c r="K19" s="18">
        <f>G19-D19</f>
        <v>592.97622999999999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</row>
    <row r="20" spans="1:253" s="29" customFormat="1" ht="63" x14ac:dyDescent="0.3">
      <c r="A20" s="38" t="s">
        <v>17</v>
      </c>
      <c r="B20" s="31">
        <v>18010300</v>
      </c>
      <c r="C20" s="10">
        <v>6047.1</v>
      </c>
      <c r="D20" s="17">
        <v>1134.2660000000001</v>
      </c>
      <c r="E20" s="17">
        <v>6100</v>
      </c>
      <c r="F20" s="17">
        <v>1330</v>
      </c>
      <c r="G20" s="17">
        <v>1544.7199599999999</v>
      </c>
      <c r="H20" s="18">
        <f>G20/F20*100</f>
        <v>116.14435789473683</v>
      </c>
      <c r="I20" s="18">
        <f>G20-F20</f>
        <v>214.7199599999999</v>
      </c>
      <c r="J20" s="18">
        <f>G20/E20*100</f>
        <v>25.323278032786884</v>
      </c>
      <c r="K20" s="18">
        <f>G20-D20</f>
        <v>410.45395999999982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</row>
    <row r="21" spans="1:253" s="39" customFormat="1" ht="63.75" x14ac:dyDescent="0.3">
      <c r="A21" s="37" t="s">
        <v>18</v>
      </c>
      <c r="B21" s="31">
        <v>18010400</v>
      </c>
      <c r="C21" s="10">
        <v>25714.9</v>
      </c>
      <c r="D21" s="17">
        <v>13016.99</v>
      </c>
      <c r="E21" s="17">
        <v>35100</v>
      </c>
      <c r="F21" s="17">
        <f>15200-3000</f>
        <v>12200</v>
      </c>
      <c r="G21" s="17">
        <v>12312.01982</v>
      </c>
      <c r="H21" s="18">
        <f>G21/F21*100</f>
        <v>100.91819524590164</v>
      </c>
      <c r="I21" s="18">
        <f>G21-F21</f>
        <v>112.01981999999953</v>
      </c>
      <c r="J21" s="18">
        <f>G21/E21*100</f>
        <v>35.076979544159542</v>
      </c>
      <c r="K21" s="18">
        <f>G21-D21</f>
        <v>-704.97018000000025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</row>
    <row r="22" spans="1:253" s="43" customFormat="1" ht="19.5" x14ac:dyDescent="0.35">
      <c r="A22" s="40" t="s">
        <v>19</v>
      </c>
      <c r="B22" s="24"/>
      <c r="C22" s="41">
        <f>C23+C24+C25+C26</f>
        <v>90138</v>
      </c>
      <c r="D22" s="41">
        <f>D23+D24+D25+D26</f>
        <v>44027.682000000001</v>
      </c>
      <c r="E22" s="41">
        <f>E23+E24+E25+E26</f>
        <v>105354</v>
      </c>
      <c r="F22" s="41">
        <f>F23+F24+F25+F26</f>
        <v>39344</v>
      </c>
      <c r="G22" s="41">
        <f>G23+G24+G25+G26</f>
        <v>39893.461569999999</v>
      </c>
      <c r="H22" s="18">
        <f>G22/F22*100</f>
        <v>101.39655746746645</v>
      </c>
      <c r="I22" s="26">
        <f>G22-F22</f>
        <v>549.46156999999948</v>
      </c>
      <c r="J22" s="26">
        <f>G22/E22*100</f>
        <v>37.866110038536746</v>
      </c>
      <c r="K22" s="26">
        <f>G22-D22</f>
        <v>-4134.2204300000012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</row>
    <row r="23" spans="1:253" s="22" customFormat="1" x14ac:dyDescent="0.3">
      <c r="A23" s="13" t="s">
        <v>20</v>
      </c>
      <c r="B23" s="19">
        <v>18010500</v>
      </c>
      <c r="C23" s="10">
        <v>31916.3</v>
      </c>
      <c r="D23" s="17">
        <v>15618.093999999999</v>
      </c>
      <c r="E23" s="17">
        <v>35004</v>
      </c>
      <c r="F23" s="17">
        <f>16804-1100</f>
        <v>15704</v>
      </c>
      <c r="G23" s="17">
        <v>15884.53933</v>
      </c>
      <c r="H23" s="18">
        <f>G23/F23*100</f>
        <v>101.14963913652572</v>
      </c>
      <c r="I23" s="18">
        <f>G23-F23</f>
        <v>180.53932999999961</v>
      </c>
      <c r="J23" s="18">
        <f>G23/E23*100</f>
        <v>45.379211890069705</v>
      </c>
      <c r="K23" s="18">
        <f>G23-D23</f>
        <v>266.44533000000047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</row>
    <row r="24" spans="1:253" s="22" customFormat="1" x14ac:dyDescent="0.3">
      <c r="A24" s="13" t="s">
        <v>21</v>
      </c>
      <c r="B24" s="19">
        <v>18010600</v>
      </c>
      <c r="C24" s="10">
        <v>50817.8</v>
      </c>
      <c r="D24" s="17">
        <v>25279.162</v>
      </c>
      <c r="E24" s="17">
        <v>60150</v>
      </c>
      <c r="F24" s="17">
        <f>27000-6400</f>
        <v>20600</v>
      </c>
      <c r="G24" s="17">
        <v>21041.6378</v>
      </c>
      <c r="H24" s="18">
        <f>G24/F24*100</f>
        <v>102.14387281553398</v>
      </c>
      <c r="I24" s="18">
        <f>G24-F24</f>
        <v>441.63780000000042</v>
      </c>
      <c r="J24" s="18">
        <f>G24/E24*100</f>
        <v>34.981941479634251</v>
      </c>
      <c r="K24" s="18">
        <f>G24-D24</f>
        <v>-4237.5241999999998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</row>
    <row r="25" spans="1:253" s="22" customFormat="1" x14ac:dyDescent="0.3">
      <c r="A25" s="13" t="s">
        <v>22</v>
      </c>
      <c r="B25" s="19">
        <v>18010700</v>
      </c>
      <c r="C25" s="10">
        <v>2268</v>
      </c>
      <c r="D25" s="17">
        <v>728.572</v>
      </c>
      <c r="E25" s="17">
        <v>3200</v>
      </c>
      <c r="F25" s="17">
        <v>1020</v>
      </c>
      <c r="G25" s="17">
        <v>937.60137999999995</v>
      </c>
      <c r="H25" s="18">
        <f>G25/F25*100</f>
        <v>91.921703921568621</v>
      </c>
      <c r="I25" s="18">
        <f>G25-F25</f>
        <v>-82.398620000000051</v>
      </c>
      <c r="J25" s="18">
        <f>G25/E25*100</f>
        <v>29.300043124999998</v>
      </c>
      <c r="K25" s="18">
        <f>G25-D25</f>
        <v>209.02937999999995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</row>
    <row r="26" spans="1:253" s="22" customFormat="1" x14ac:dyDescent="0.3">
      <c r="A26" s="13" t="s">
        <v>23</v>
      </c>
      <c r="B26" s="19">
        <v>18010900</v>
      </c>
      <c r="C26" s="10">
        <v>5135.8999999999996</v>
      </c>
      <c r="D26" s="17">
        <v>2401.8539999999998</v>
      </c>
      <c r="E26" s="17">
        <v>7000</v>
      </c>
      <c r="F26" s="17">
        <f>3120-1100</f>
        <v>2020</v>
      </c>
      <c r="G26" s="17">
        <v>2029.6830600000001</v>
      </c>
      <c r="H26" s="18">
        <f>G26/F26*100</f>
        <v>100.4793594059406</v>
      </c>
      <c r="I26" s="18">
        <f>G26-F26</f>
        <v>9.6830600000000686</v>
      </c>
      <c r="J26" s="18">
        <f>G26/E26*100</f>
        <v>28.995472285714285</v>
      </c>
      <c r="K26" s="18">
        <f>G26-D26</f>
        <v>-372.17093999999975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</row>
    <row r="27" spans="1:253" s="22" customFormat="1" ht="19.5" x14ac:dyDescent="0.3">
      <c r="A27" s="40" t="s">
        <v>24</v>
      </c>
      <c r="B27" s="19"/>
      <c r="C27" s="25">
        <f t="shared" ref="C27:G27" si="4">C28+C29</f>
        <v>2261.8000000000002</v>
      </c>
      <c r="D27" s="25">
        <f t="shared" si="4"/>
        <v>1010.6370000000001</v>
      </c>
      <c r="E27" s="25">
        <f t="shared" si="4"/>
        <v>2450</v>
      </c>
      <c r="F27" s="25">
        <f t="shared" si="4"/>
        <v>1045</v>
      </c>
      <c r="G27" s="25">
        <f t="shared" si="4"/>
        <v>821.51929999999993</v>
      </c>
      <c r="H27" s="18">
        <f>G27/F27*100</f>
        <v>78.614287081339711</v>
      </c>
      <c r="I27" s="26">
        <f>G27-F27</f>
        <v>-223.48070000000007</v>
      </c>
      <c r="J27" s="26">
        <f>G27/E27*100</f>
        <v>33.531399999999998</v>
      </c>
      <c r="K27" s="26">
        <f>G27-D27</f>
        <v>-189.11770000000013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</row>
    <row r="28" spans="1:253" s="29" customFormat="1" x14ac:dyDescent="0.3">
      <c r="A28" s="44" t="s">
        <v>25</v>
      </c>
      <c r="B28" s="45">
        <v>18011000</v>
      </c>
      <c r="C28" s="9">
        <v>1549.2</v>
      </c>
      <c r="D28" s="20">
        <v>602.85400000000004</v>
      </c>
      <c r="E28" s="20">
        <v>1600</v>
      </c>
      <c r="F28" s="17">
        <v>580</v>
      </c>
      <c r="G28" s="20">
        <v>416.31563</v>
      </c>
      <c r="H28" s="18">
        <f>G28/F28*100</f>
        <v>71.77855689655172</v>
      </c>
      <c r="I28" s="18">
        <f>G28-F28</f>
        <v>-163.68437</v>
      </c>
      <c r="J28" s="18">
        <f>G28/E28*100</f>
        <v>26.019726875</v>
      </c>
      <c r="K28" s="18">
        <f>G28-D28</f>
        <v>-186.53837000000004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s="22" customFormat="1" x14ac:dyDescent="0.3">
      <c r="A29" s="37" t="s">
        <v>26</v>
      </c>
      <c r="B29" s="45">
        <v>18011100</v>
      </c>
      <c r="C29" s="9">
        <v>712.6</v>
      </c>
      <c r="D29" s="20">
        <v>407.78300000000002</v>
      </c>
      <c r="E29" s="20">
        <v>850</v>
      </c>
      <c r="F29" s="17">
        <v>465</v>
      </c>
      <c r="G29" s="20">
        <v>405.20366999999999</v>
      </c>
      <c r="H29" s="18">
        <f>G29/F29*100</f>
        <v>87.140574193548375</v>
      </c>
      <c r="I29" s="18">
        <f>G29-F29</f>
        <v>-59.796330000000012</v>
      </c>
      <c r="J29" s="18">
        <f>G29/E29*100</f>
        <v>47.671019999999999</v>
      </c>
      <c r="K29" s="18">
        <f>G29-D29</f>
        <v>-2.5793300000000272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s="43" customFormat="1" ht="33" x14ac:dyDescent="0.35">
      <c r="A30" s="40" t="s">
        <v>27</v>
      </c>
      <c r="B30" s="24">
        <v>18020000</v>
      </c>
      <c r="C30" s="26">
        <f t="shared" ref="C30:G30" si="5">C31+C32</f>
        <v>1117.5999999999999</v>
      </c>
      <c r="D30" s="26">
        <f t="shared" si="5"/>
        <v>466.40899999999999</v>
      </c>
      <c r="E30" s="26">
        <f t="shared" si="5"/>
        <v>1650</v>
      </c>
      <c r="F30" s="26">
        <f t="shared" si="5"/>
        <v>695</v>
      </c>
      <c r="G30" s="26">
        <f t="shared" si="5"/>
        <v>529.58010000000002</v>
      </c>
      <c r="H30" s="18">
        <f>G30/F30*100</f>
        <v>76.198575539568353</v>
      </c>
      <c r="I30" s="26">
        <f>G30-F30</f>
        <v>-165.41989999999998</v>
      </c>
      <c r="J30" s="26">
        <f>G30/E30*100</f>
        <v>32.095763636363642</v>
      </c>
      <c r="K30" s="26">
        <f>G30-D30</f>
        <v>63.171100000000024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</row>
    <row r="31" spans="1:253" s="29" customFormat="1" ht="32.25" x14ac:dyDescent="0.3">
      <c r="A31" s="13" t="s">
        <v>28</v>
      </c>
      <c r="B31" s="19">
        <v>18020100</v>
      </c>
      <c r="C31" s="10">
        <v>736.9</v>
      </c>
      <c r="D31" s="17">
        <v>329.41500000000002</v>
      </c>
      <c r="E31" s="17">
        <v>1020</v>
      </c>
      <c r="F31" s="17">
        <v>450</v>
      </c>
      <c r="G31" s="17">
        <v>384.39181000000002</v>
      </c>
      <c r="H31" s="18">
        <f>G31/F31*100</f>
        <v>85.420402222222222</v>
      </c>
      <c r="I31" s="18">
        <f>G31-F31</f>
        <v>-65.608189999999979</v>
      </c>
      <c r="J31" s="18">
        <f>G31/E31*100</f>
        <v>37.685471568627456</v>
      </c>
      <c r="K31" s="18">
        <f>G31-D31</f>
        <v>54.97681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</row>
    <row r="32" spans="1:253" s="22" customFormat="1" ht="32.25" x14ac:dyDescent="0.3">
      <c r="A32" s="13" t="s">
        <v>29</v>
      </c>
      <c r="B32" s="19">
        <v>18020200</v>
      </c>
      <c r="C32" s="10">
        <v>380.7</v>
      </c>
      <c r="D32" s="17">
        <v>136.994</v>
      </c>
      <c r="E32" s="17">
        <v>630</v>
      </c>
      <c r="F32" s="17">
        <v>245</v>
      </c>
      <c r="G32" s="17">
        <v>145.18828999999999</v>
      </c>
      <c r="H32" s="18">
        <f>G32/F32*100</f>
        <v>59.260526530612246</v>
      </c>
      <c r="I32" s="18">
        <f>G32-F32</f>
        <v>-99.811710000000005</v>
      </c>
      <c r="J32" s="18">
        <f>G32/E32*100</f>
        <v>23.045760317460317</v>
      </c>
      <c r="K32" s="18">
        <f>G32-D32</f>
        <v>8.1942899999999952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</row>
    <row r="33" spans="1:253" s="43" customFormat="1" ht="19.5" x14ac:dyDescent="0.35">
      <c r="A33" s="40" t="s">
        <v>30</v>
      </c>
      <c r="B33" s="24">
        <v>18030000</v>
      </c>
      <c r="C33" s="41">
        <f t="shared" ref="C33:G33" si="6">C34+C35</f>
        <v>1293.5</v>
      </c>
      <c r="D33" s="41">
        <f t="shared" si="6"/>
        <v>407.012</v>
      </c>
      <c r="E33" s="41">
        <f t="shared" si="6"/>
        <v>1600</v>
      </c>
      <c r="F33" s="41">
        <f t="shared" si="6"/>
        <v>468</v>
      </c>
      <c r="G33" s="41">
        <f t="shared" si="6"/>
        <v>542.16376000000002</v>
      </c>
      <c r="H33" s="18">
        <f>G33/F33*100</f>
        <v>115.84695726495727</v>
      </c>
      <c r="I33" s="26">
        <f>G33-F33</f>
        <v>74.163760000000025</v>
      </c>
      <c r="J33" s="26">
        <f>G33/E33*100</f>
        <v>33.885235000000002</v>
      </c>
      <c r="K33" s="26">
        <f>G33-D33</f>
        <v>135.15176000000002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</row>
    <row r="34" spans="1:253" s="29" customFormat="1" ht="32.25" x14ac:dyDescent="0.3">
      <c r="A34" s="13" t="s">
        <v>31</v>
      </c>
      <c r="B34" s="19">
        <v>18030100</v>
      </c>
      <c r="C34" s="10">
        <v>1002.8</v>
      </c>
      <c r="D34" s="17">
        <v>303.78800000000001</v>
      </c>
      <c r="E34" s="17">
        <v>1250</v>
      </c>
      <c r="F34" s="17">
        <v>323</v>
      </c>
      <c r="G34" s="17">
        <v>354.23343</v>
      </c>
      <c r="H34" s="18">
        <f>G34/F34*100</f>
        <v>109.66979256965945</v>
      </c>
      <c r="I34" s="18">
        <f>G34-F34</f>
        <v>31.233429999999998</v>
      </c>
      <c r="J34" s="18">
        <f>G34/E34*100</f>
        <v>28.338674400000002</v>
      </c>
      <c r="K34" s="18">
        <f>G34-D34</f>
        <v>50.445429999999988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</row>
    <row r="35" spans="1:253" s="29" customFormat="1" ht="32.25" x14ac:dyDescent="0.3">
      <c r="A35" s="46" t="s">
        <v>32</v>
      </c>
      <c r="B35" s="19">
        <v>18030200</v>
      </c>
      <c r="C35" s="10">
        <v>290.7</v>
      </c>
      <c r="D35" s="17">
        <v>103.224</v>
      </c>
      <c r="E35" s="17">
        <v>350</v>
      </c>
      <c r="F35" s="17">
        <v>145</v>
      </c>
      <c r="G35" s="17">
        <v>187.93033</v>
      </c>
      <c r="H35" s="18">
        <f>G35/F35*100</f>
        <v>129.60712413793104</v>
      </c>
      <c r="I35" s="18">
        <f>G35-F35</f>
        <v>42.930329999999998</v>
      </c>
      <c r="J35" s="18">
        <f>G35/E35*100</f>
        <v>53.694379999999995</v>
      </c>
      <c r="K35" s="18">
        <f>G35-D35</f>
        <v>84.706329999999994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</row>
    <row r="36" spans="1:253" s="43" customFormat="1" ht="48.75" hidden="1" x14ac:dyDescent="0.35">
      <c r="A36" s="47" t="s">
        <v>33</v>
      </c>
      <c r="B36" s="24">
        <v>18040000</v>
      </c>
      <c r="C36" s="25"/>
      <c r="D36" s="26"/>
      <c r="E36" s="26"/>
      <c r="F36" s="26"/>
      <c r="G36" s="147">
        <v>0.2102</v>
      </c>
      <c r="H36" s="18"/>
      <c r="I36" s="18">
        <f>G36-F36</f>
        <v>0.2102</v>
      </c>
      <c r="J36" s="18"/>
      <c r="K36" s="26">
        <f>G36-D36</f>
        <v>0.2102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</row>
    <row r="37" spans="1:253" s="43" customFormat="1" ht="19.5" x14ac:dyDescent="0.35">
      <c r="A37" s="48" t="s">
        <v>34</v>
      </c>
      <c r="B37" s="24">
        <v>18050000</v>
      </c>
      <c r="C37" s="26">
        <f t="shared" ref="C37:G37" si="7">C38+C40+C41+C39+C42</f>
        <v>258094.3</v>
      </c>
      <c r="D37" s="26">
        <f>D38+D40+D41+D39+D42</f>
        <v>130663.29255</v>
      </c>
      <c r="E37" s="26">
        <f t="shared" si="7"/>
        <v>323640</v>
      </c>
      <c r="F37" s="26">
        <f t="shared" si="7"/>
        <v>140450</v>
      </c>
      <c r="G37" s="26">
        <f t="shared" si="7"/>
        <v>140131.43904</v>
      </c>
      <c r="H37" s="18">
        <f>G37/F37*100</f>
        <v>99.773185503737977</v>
      </c>
      <c r="I37" s="18">
        <f>G37-F37</f>
        <v>-318.56096000000252</v>
      </c>
      <c r="J37" s="18">
        <f>G37/E37*100</f>
        <v>43.298553652206159</v>
      </c>
      <c r="K37" s="26">
        <f>G37-D37</f>
        <v>9468.1464899999992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</row>
    <row r="38" spans="1:253" s="22" customFormat="1" ht="31.5" hidden="1" x14ac:dyDescent="0.3">
      <c r="A38" s="49" t="s">
        <v>35</v>
      </c>
      <c r="B38" s="50">
        <v>18050100</v>
      </c>
      <c r="C38" s="17"/>
      <c r="D38" s="17"/>
      <c r="E38" s="17"/>
      <c r="F38" s="17"/>
      <c r="G38" s="17"/>
      <c r="H38" s="18"/>
      <c r="I38" s="18">
        <f>G38-F38</f>
        <v>0</v>
      </c>
      <c r="J38" s="18" t="e">
        <f>G38/E38*100</f>
        <v>#DIV/0!</v>
      </c>
      <c r="K38" s="26">
        <f>G38-D38</f>
        <v>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</row>
    <row r="39" spans="1:253" s="4" customFormat="1" ht="31.5" hidden="1" x14ac:dyDescent="0.3">
      <c r="A39" s="49" t="s">
        <v>36</v>
      </c>
      <c r="B39" s="50">
        <v>18050200</v>
      </c>
      <c r="C39" s="17"/>
      <c r="D39" s="17"/>
      <c r="E39" s="17"/>
      <c r="F39" s="17"/>
      <c r="G39" s="17"/>
      <c r="H39" s="18"/>
      <c r="I39" s="18">
        <f>G39-F39</f>
        <v>0</v>
      </c>
      <c r="J39" s="18" t="e">
        <f>G39/E39*100</f>
        <v>#DIV/0!</v>
      </c>
      <c r="K39" s="26">
        <f>G39-D39</f>
        <v>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</row>
    <row r="40" spans="1:253" s="4" customFormat="1" x14ac:dyDescent="0.3">
      <c r="A40" s="37" t="s">
        <v>37</v>
      </c>
      <c r="B40" s="19">
        <v>18050300</v>
      </c>
      <c r="C40" s="10">
        <v>51858.8</v>
      </c>
      <c r="D40" s="17">
        <v>26536.186000000002</v>
      </c>
      <c r="E40" s="17">
        <v>60500</v>
      </c>
      <c r="F40" s="17">
        <f>30300-5900</f>
        <v>24400</v>
      </c>
      <c r="G40" s="17">
        <v>24479.395049999999</v>
      </c>
      <c r="H40" s="18">
        <f>G40/F40*100</f>
        <v>100.32538954918033</v>
      </c>
      <c r="I40" s="18">
        <f>G40-F40</f>
        <v>79.395049999999173</v>
      </c>
      <c r="J40" s="18">
        <f>G40/E40*100</f>
        <v>40.46181</v>
      </c>
      <c r="K40" s="18">
        <f>G40-D40</f>
        <v>-2056.7909500000023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</row>
    <row r="41" spans="1:253" s="4" customFormat="1" x14ac:dyDescent="0.3">
      <c r="A41" s="37" t="s">
        <v>38</v>
      </c>
      <c r="B41" s="19">
        <v>18050400</v>
      </c>
      <c r="C41" s="10">
        <v>206235.5</v>
      </c>
      <c r="D41" s="17">
        <v>104127.692</v>
      </c>
      <c r="E41" s="17">
        <v>263090</v>
      </c>
      <c r="F41" s="17">
        <v>116040</v>
      </c>
      <c r="G41" s="17">
        <v>115601.45613000001</v>
      </c>
      <c r="H41" s="18">
        <f>G41/F41*100</f>
        <v>99.622075258531552</v>
      </c>
      <c r="I41" s="18">
        <f>G41-F41</f>
        <v>-438.54386999999406</v>
      </c>
      <c r="J41" s="18">
        <f>G41/E41*100</f>
        <v>43.939889820973818</v>
      </c>
      <c r="K41" s="18">
        <f>G41-D41</f>
        <v>11473.76413000001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</row>
    <row r="42" spans="1:253" s="4" customFormat="1" ht="79.5" x14ac:dyDescent="0.3">
      <c r="A42" s="51" t="s">
        <v>39</v>
      </c>
      <c r="B42" s="19">
        <v>18050500</v>
      </c>
      <c r="C42" s="10"/>
      <c r="D42" s="140">
        <v>-0.58545000000000003</v>
      </c>
      <c r="E42" s="17">
        <v>50</v>
      </c>
      <c r="F42" s="17">
        <v>10</v>
      </c>
      <c r="G42" s="17">
        <v>50.587859999999999</v>
      </c>
      <c r="H42" s="18"/>
      <c r="I42" s="18"/>
      <c r="J42" s="18">
        <f>G42/E42*100</f>
        <v>101.17571999999998</v>
      </c>
      <c r="K42" s="18">
        <f>G42-D42</f>
        <v>51.173310000000001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</row>
    <row r="43" spans="1:253" s="4" customFormat="1" ht="48" x14ac:dyDescent="0.3">
      <c r="A43" s="44" t="s">
        <v>40</v>
      </c>
      <c r="B43" s="45">
        <v>21010300</v>
      </c>
      <c r="C43" s="9">
        <v>1.6</v>
      </c>
      <c r="D43" s="17">
        <v>5.0000000000000001E-3</v>
      </c>
      <c r="E43" s="17">
        <v>3</v>
      </c>
      <c r="F43" s="17"/>
      <c r="G43" s="17">
        <v>0.86899999999999999</v>
      </c>
      <c r="H43" s="18"/>
      <c r="I43" s="18">
        <f>G43-F43</f>
        <v>0.86899999999999999</v>
      </c>
      <c r="J43" s="18">
        <f>G43/E43*100</f>
        <v>28.966666666666669</v>
      </c>
      <c r="K43" s="18">
        <f>G43-D43</f>
        <v>0.86399999999999999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</row>
    <row r="44" spans="1:253" s="4" customFormat="1" ht="48" x14ac:dyDescent="0.3">
      <c r="A44" s="44" t="s">
        <v>41</v>
      </c>
      <c r="B44" s="45">
        <v>21050000</v>
      </c>
      <c r="C44" s="9">
        <v>985.5</v>
      </c>
      <c r="D44" s="17">
        <v>985.47900000000004</v>
      </c>
      <c r="E44" s="17"/>
      <c r="F44" s="17"/>
      <c r="G44" s="17"/>
      <c r="H44" s="18"/>
      <c r="I44" s="18">
        <f>G44-F44</f>
        <v>0</v>
      </c>
      <c r="J44" s="18"/>
      <c r="K44" s="18">
        <f>G44-D44</f>
        <v>-985.47900000000004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</row>
    <row r="45" spans="1:253" s="4" customFormat="1" x14ac:dyDescent="0.3">
      <c r="A45" s="44" t="s">
        <v>42</v>
      </c>
      <c r="B45" s="45">
        <v>21080500</v>
      </c>
      <c r="C45" s="9">
        <v>82.3</v>
      </c>
      <c r="D45" s="17">
        <v>7.9610000000000003</v>
      </c>
      <c r="E45" s="17">
        <v>97</v>
      </c>
      <c r="F45" s="17">
        <v>10</v>
      </c>
      <c r="G45" s="17">
        <v>268.97273000000001</v>
      </c>
      <c r="H45" s="18"/>
      <c r="I45" s="18">
        <f>G45-F45</f>
        <v>258.97273000000001</v>
      </c>
      <c r="J45" s="18">
        <f>G45/E45*100</f>
        <v>277.29147422680416</v>
      </c>
      <c r="K45" s="18">
        <f>G45-D45</f>
        <v>261.01173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</row>
    <row r="46" spans="1:253" s="4" customFormat="1" ht="63.75" x14ac:dyDescent="0.3">
      <c r="A46" s="44" t="s">
        <v>43</v>
      </c>
      <c r="B46" s="45">
        <v>21080900</v>
      </c>
      <c r="C46" s="9"/>
      <c r="D46" s="17">
        <v>1E-3</v>
      </c>
      <c r="E46" s="17"/>
      <c r="F46" s="17"/>
      <c r="G46" s="17">
        <v>0.61102000000000001</v>
      </c>
      <c r="H46" s="18"/>
      <c r="I46" s="18">
        <f>G46-F46</f>
        <v>0.61102000000000001</v>
      </c>
      <c r="J46" s="18"/>
      <c r="K46" s="18">
        <f>G46-D46</f>
        <v>0.61002000000000001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</row>
    <row r="47" spans="1:253" s="4" customFormat="1" x14ac:dyDescent="0.3">
      <c r="A47" s="44" t="s">
        <v>44</v>
      </c>
      <c r="B47" s="45">
        <v>21081100</v>
      </c>
      <c r="C47" s="9">
        <v>1485.5</v>
      </c>
      <c r="D47" s="17">
        <v>667.81700000000001</v>
      </c>
      <c r="E47" s="17">
        <v>2200</v>
      </c>
      <c r="F47" s="17">
        <v>970</v>
      </c>
      <c r="G47" s="17">
        <v>884.73137999999994</v>
      </c>
      <c r="H47" s="18">
        <f>G47/F47*100</f>
        <v>91.209420618556692</v>
      </c>
      <c r="I47" s="18">
        <f>G47-F47</f>
        <v>-85.268620000000055</v>
      </c>
      <c r="J47" s="18">
        <f>G47/E47*100</f>
        <v>40.215062727272723</v>
      </c>
      <c r="K47" s="18">
        <f>G47-D47</f>
        <v>216.91437999999994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</row>
    <row r="48" spans="1:253" s="4" customFormat="1" ht="63" x14ac:dyDescent="0.3">
      <c r="A48" s="52" t="s">
        <v>45</v>
      </c>
      <c r="B48" s="45">
        <v>21081500</v>
      </c>
      <c r="C48" s="9">
        <v>507.2</v>
      </c>
      <c r="D48" s="17">
        <v>184.26900000000001</v>
      </c>
      <c r="E48" s="17">
        <v>600</v>
      </c>
      <c r="F48" s="17">
        <v>190</v>
      </c>
      <c r="G48" s="17">
        <v>141.87522999999999</v>
      </c>
      <c r="H48" s="18">
        <f>G48/F48*100</f>
        <v>74.67117368421053</v>
      </c>
      <c r="I48" s="18">
        <f>G48-F48</f>
        <v>-48.124770000000012</v>
      </c>
      <c r="J48" s="18">
        <f>G48/E48*100</f>
        <v>23.645871666666665</v>
      </c>
      <c r="K48" s="18">
        <f>G48-D48</f>
        <v>-42.393770000000018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</row>
    <row r="49" spans="1:253" s="4" customFormat="1" ht="78.75" hidden="1" x14ac:dyDescent="0.3">
      <c r="A49" s="52" t="s">
        <v>46</v>
      </c>
      <c r="B49" s="45">
        <v>22010200</v>
      </c>
      <c r="C49" s="9"/>
      <c r="D49" s="17"/>
      <c r="E49" s="17"/>
      <c r="F49" s="17"/>
      <c r="G49" s="17"/>
      <c r="H49" s="18"/>
      <c r="I49" s="18"/>
      <c r="J49" s="18"/>
      <c r="K49" s="18">
        <f>G49-D49</f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</row>
    <row r="50" spans="1:253" s="4" customFormat="1" ht="47.25" x14ac:dyDescent="0.3">
      <c r="A50" s="53" t="s">
        <v>47</v>
      </c>
      <c r="B50" s="45">
        <v>22010300</v>
      </c>
      <c r="C50" s="9">
        <v>1240.2</v>
      </c>
      <c r="D50" s="17">
        <v>651.24699999999996</v>
      </c>
      <c r="E50" s="17">
        <v>1400</v>
      </c>
      <c r="F50" s="17">
        <v>670</v>
      </c>
      <c r="G50" s="17">
        <v>425.6918</v>
      </c>
      <c r="H50" s="18">
        <f>G50/F50*100</f>
        <v>63.536089552238806</v>
      </c>
      <c r="I50" s="18">
        <f>G50-F50</f>
        <v>-244.3082</v>
      </c>
      <c r="J50" s="18">
        <f>G50/E50*100</f>
        <v>30.406557142857142</v>
      </c>
      <c r="K50" s="18">
        <f>G50-D50</f>
        <v>-225.55519999999996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</row>
    <row r="51" spans="1:253" s="4" customFormat="1" x14ac:dyDescent="0.3">
      <c r="A51" s="44" t="s">
        <v>48</v>
      </c>
      <c r="B51" s="45">
        <v>22012500</v>
      </c>
      <c r="C51" s="9">
        <v>30304.6</v>
      </c>
      <c r="D51" s="17">
        <v>15251.86</v>
      </c>
      <c r="E51" s="17">
        <v>22000</v>
      </c>
      <c r="F51" s="17">
        <f>11000-3800</f>
        <v>7200</v>
      </c>
      <c r="G51" s="17">
        <v>7126.3669399999999</v>
      </c>
      <c r="H51" s="18">
        <f>G51/F51*100</f>
        <v>98.977318611111116</v>
      </c>
      <c r="I51" s="18">
        <f>G51-F51</f>
        <v>-73.633060000000114</v>
      </c>
      <c r="J51" s="18">
        <f>G51/E51*100</f>
        <v>32.392577000000003</v>
      </c>
      <c r="K51" s="18">
        <f>G51-D51</f>
        <v>-8125.4930600000007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</row>
    <row r="52" spans="1:253" s="4" customFormat="1" ht="32.25" x14ac:dyDescent="0.3">
      <c r="A52" s="54" t="s">
        <v>49</v>
      </c>
      <c r="B52" s="55">
        <v>22012600</v>
      </c>
      <c r="C52" s="56">
        <v>983.2</v>
      </c>
      <c r="D52" s="16">
        <v>473.471</v>
      </c>
      <c r="E52" s="16">
        <v>1400</v>
      </c>
      <c r="F52" s="16">
        <v>660</v>
      </c>
      <c r="G52" s="16">
        <v>555.3614</v>
      </c>
      <c r="H52" s="18">
        <f>G52/F52*100</f>
        <v>84.145666666666656</v>
      </c>
      <c r="I52" s="18">
        <f>G52-F52</f>
        <v>-104.6386</v>
      </c>
      <c r="J52" s="18">
        <f>G52/E52*100</f>
        <v>39.668671428571429</v>
      </c>
      <c r="K52" s="18">
        <f>G52-D52</f>
        <v>81.8904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</row>
    <row r="53" spans="1:253" s="29" customFormat="1" ht="110.25" x14ac:dyDescent="0.3">
      <c r="A53" s="57" t="s">
        <v>50</v>
      </c>
      <c r="B53" s="55">
        <v>22012900</v>
      </c>
      <c r="C53" s="56">
        <v>111.7</v>
      </c>
      <c r="D53" s="16">
        <v>56.561999999999998</v>
      </c>
      <c r="E53" s="16">
        <v>150</v>
      </c>
      <c r="F53" s="16">
        <v>60</v>
      </c>
      <c r="G53" s="16">
        <v>26.04</v>
      </c>
      <c r="H53" s="18">
        <f>G53/F53*100</f>
        <v>43.4</v>
      </c>
      <c r="I53" s="18">
        <f>G53-F53</f>
        <v>-33.96</v>
      </c>
      <c r="J53" s="18">
        <f>G53/E53*100</f>
        <v>17.36</v>
      </c>
      <c r="K53" s="18">
        <f>G53-D53</f>
        <v>-30.521999999999998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s="4" customFormat="1" ht="63" x14ac:dyDescent="0.3">
      <c r="A54" s="49" t="s">
        <v>51</v>
      </c>
      <c r="B54" s="45">
        <v>22080400</v>
      </c>
      <c r="C54" s="9">
        <v>15947.5</v>
      </c>
      <c r="D54" s="17">
        <v>7700</v>
      </c>
      <c r="E54" s="17">
        <v>15550</v>
      </c>
      <c r="F54" s="17">
        <f>7750-1200</f>
        <v>6550</v>
      </c>
      <c r="G54" s="17">
        <v>6550</v>
      </c>
      <c r="H54" s="18">
        <f>G54/F54*100</f>
        <v>100</v>
      </c>
      <c r="I54" s="18">
        <f>G54-F54</f>
        <v>0</v>
      </c>
      <c r="J54" s="18">
        <f>G54/E54*100</f>
        <v>42.122186495176848</v>
      </c>
      <c r="K54" s="18">
        <f>G54-D54</f>
        <v>-1150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</row>
    <row r="55" spans="1:253" s="22" customFormat="1" x14ac:dyDescent="0.3">
      <c r="A55" s="49" t="s">
        <v>52</v>
      </c>
      <c r="B55" s="45">
        <v>22090000</v>
      </c>
      <c r="C55" s="9">
        <v>972.1</v>
      </c>
      <c r="D55" s="17">
        <v>379.29</v>
      </c>
      <c r="E55" s="17">
        <v>1101</v>
      </c>
      <c r="F55" s="17">
        <v>393</v>
      </c>
      <c r="G55" s="17">
        <v>420.23540000000003</v>
      </c>
      <c r="H55" s="18">
        <f>G55/F55*100</f>
        <v>106.93012722646311</v>
      </c>
      <c r="I55" s="18">
        <f>G55-F55</f>
        <v>27.235400000000027</v>
      </c>
      <c r="J55" s="18">
        <f>G55/E55*100</f>
        <v>38.168519527702095</v>
      </c>
      <c r="K55" s="18">
        <f>G55-D55</f>
        <v>40.945400000000006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</row>
    <row r="56" spans="1:253" s="4" customFormat="1" ht="32.25" x14ac:dyDescent="0.3">
      <c r="A56" s="44" t="s">
        <v>53</v>
      </c>
      <c r="B56" s="45">
        <v>24030000</v>
      </c>
      <c r="C56" s="9">
        <v>2.4</v>
      </c>
      <c r="D56" s="17">
        <v>2.4289999999999998</v>
      </c>
      <c r="E56" s="17"/>
      <c r="F56" s="17"/>
      <c r="G56" s="17">
        <v>4.3644999999999996</v>
      </c>
      <c r="H56" s="18"/>
      <c r="I56" s="18">
        <f>G56-F56</f>
        <v>4.3644999999999996</v>
      </c>
      <c r="J56" s="18"/>
      <c r="K56" s="18">
        <f>G56-D56</f>
        <v>1.9354999999999998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</row>
    <row r="57" spans="1:253" s="4" customFormat="1" ht="18" customHeight="1" x14ac:dyDescent="0.3">
      <c r="A57" s="44" t="s">
        <v>42</v>
      </c>
      <c r="B57" s="45" t="s">
        <v>54</v>
      </c>
      <c r="C57" s="9">
        <v>4483.2</v>
      </c>
      <c r="D57" s="58">
        <v>2255.9119999999998</v>
      </c>
      <c r="E57" s="17">
        <v>5600</v>
      </c>
      <c r="F57" s="17">
        <f>2450-1100</f>
        <v>1350</v>
      </c>
      <c r="G57" s="58">
        <v>1137.1638800000001</v>
      </c>
      <c r="H57" s="18">
        <f>G57/F57*100</f>
        <v>84.234361481481486</v>
      </c>
      <c r="I57" s="18">
        <f>G57-F57</f>
        <v>-212.83611999999994</v>
      </c>
      <c r="J57" s="18">
        <f>G57/E57*100</f>
        <v>20.306497857142858</v>
      </c>
      <c r="K57" s="18">
        <f>G57-D57</f>
        <v>-1118.7481199999997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</row>
    <row r="58" spans="1:253" s="29" customFormat="1" ht="32.25" x14ac:dyDescent="0.3">
      <c r="A58" s="59" t="s">
        <v>55</v>
      </c>
      <c r="B58" s="45"/>
      <c r="C58" s="9">
        <v>3177.8</v>
      </c>
      <c r="D58" s="60">
        <v>1537.4359999999999</v>
      </c>
      <c r="E58" s="17">
        <v>3500</v>
      </c>
      <c r="F58" s="17">
        <v>1325</v>
      </c>
      <c r="G58" s="143">
        <v>897.9</v>
      </c>
      <c r="H58" s="18">
        <f>G58/F58*100</f>
        <v>67.766037735849054</v>
      </c>
      <c r="I58" s="18">
        <f>G58-F58</f>
        <v>-427.1</v>
      </c>
      <c r="J58" s="18">
        <f>G58/E58*100</f>
        <v>25.654285714285713</v>
      </c>
      <c r="K58" s="18">
        <f>G58-D58</f>
        <v>-639.53599999999994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</row>
    <row r="59" spans="1:253" s="29" customFormat="1" ht="78.75" x14ac:dyDescent="0.3">
      <c r="A59" s="61" t="s">
        <v>56</v>
      </c>
      <c r="B59" s="45">
        <v>24061900</v>
      </c>
      <c r="C59" s="9"/>
      <c r="D59" s="62"/>
      <c r="E59" s="17"/>
      <c r="F59" s="17"/>
      <c r="G59" s="60">
        <v>4.7569999999999997</v>
      </c>
      <c r="H59" s="18"/>
      <c r="I59" s="18">
        <f>G59-F59</f>
        <v>4.7569999999999997</v>
      </c>
      <c r="J59" s="18"/>
      <c r="K59" s="18">
        <f>G59-D59</f>
        <v>4.7569999999999997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</row>
    <row r="60" spans="1:253" s="29" customFormat="1" ht="78.75" hidden="1" x14ac:dyDescent="0.3">
      <c r="A60" s="61" t="s">
        <v>129</v>
      </c>
      <c r="B60" s="45">
        <v>24062000</v>
      </c>
      <c r="C60" s="9">
        <v>5.05</v>
      </c>
      <c r="D60" s="60">
        <v>5.05</v>
      </c>
      <c r="E60" s="17"/>
      <c r="F60" s="17"/>
      <c r="G60" s="60"/>
      <c r="H60" s="18"/>
      <c r="I60" s="18"/>
      <c r="J60" s="18"/>
      <c r="K60" s="1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</row>
    <row r="61" spans="1:253" s="29" customFormat="1" ht="145.5" customHeight="1" x14ac:dyDescent="0.3">
      <c r="A61" s="63" t="s">
        <v>57</v>
      </c>
      <c r="B61" s="45">
        <v>24062200</v>
      </c>
      <c r="C61" s="9">
        <v>1294.5</v>
      </c>
      <c r="D61" s="60">
        <v>549.28300000000002</v>
      </c>
      <c r="E61" s="17">
        <v>1900</v>
      </c>
      <c r="F61" s="17">
        <v>710</v>
      </c>
      <c r="G61" s="60">
        <v>523.40790000000004</v>
      </c>
      <c r="H61" s="18">
        <f>G61/F61*100</f>
        <v>73.71942253521128</v>
      </c>
      <c r="I61" s="18">
        <f>G61-F61</f>
        <v>-186.59209999999996</v>
      </c>
      <c r="J61" s="18">
        <f>G61/E61*100</f>
        <v>27.547784210526316</v>
      </c>
      <c r="K61" s="18">
        <f>G61-D61</f>
        <v>-25.875099999999975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</row>
    <row r="62" spans="1:253" s="29" customFormat="1" ht="63" hidden="1" x14ac:dyDescent="0.3">
      <c r="A62" s="64" t="s">
        <v>58</v>
      </c>
      <c r="B62" s="45">
        <v>31010200</v>
      </c>
      <c r="C62" s="9">
        <v>18.5</v>
      </c>
      <c r="D62" s="17">
        <v>10.38</v>
      </c>
      <c r="E62" s="17"/>
      <c r="F62" s="17"/>
      <c r="G62" s="17"/>
      <c r="H62" s="18"/>
      <c r="I62" s="18">
        <f>G62-F62</f>
        <v>0</v>
      </c>
      <c r="J62" s="18"/>
      <c r="K62" s="18">
        <f>G62-D62</f>
        <v>-10.38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</row>
    <row r="63" spans="1:253" s="29" customFormat="1" ht="31.5" x14ac:dyDescent="0.3">
      <c r="A63" s="49" t="s">
        <v>59</v>
      </c>
      <c r="B63" s="45">
        <v>31020000</v>
      </c>
      <c r="C63" s="9">
        <v>0.1</v>
      </c>
      <c r="D63" s="17"/>
      <c r="E63" s="17"/>
      <c r="F63" s="17"/>
      <c r="G63" s="17">
        <v>0.58325000000000005</v>
      </c>
      <c r="H63" s="18"/>
      <c r="I63" s="18">
        <f>G63-F63</f>
        <v>0.58325000000000005</v>
      </c>
      <c r="J63" s="18"/>
      <c r="K63" s="18">
        <f>G63-D63</f>
        <v>0.58325000000000005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</row>
    <row r="64" spans="1:253" s="29" customFormat="1" x14ac:dyDescent="0.3">
      <c r="A64" s="65" t="s">
        <v>60</v>
      </c>
      <c r="B64" s="66"/>
      <c r="C64" s="67">
        <f>C5+C6+C7+C9+C10+C14+C15+C43+C44+C45+C46+C47+C48+C49+C50+C51+C52+C53+C54+C55+C56+C57+C59+C60+C61+C62+C63-0.6</f>
        <v>1673078.7220000001</v>
      </c>
      <c r="D64" s="67">
        <f>D5+D6+D7+D8+D9+D10+D14+D15+D43+D44+D45+D46+D47+D48+D49+D50+D51+D52+D53+D54+D55+D56+D57+D59+D60+D61+D62+D63</f>
        <v>802530.50255000032</v>
      </c>
      <c r="E64" s="67">
        <f>E5+E6+E7+E10+E14+E15+E43+E44+E45+E46+E47+E48+E49+E50+E51+E52+E53+E54+E55+E56+E57+E59+E61+E62+E63</f>
        <v>2061682</v>
      </c>
      <c r="F64" s="67">
        <f>F5+F6+F7+F10+F14+F15+F43+F44+F45+F46+F47+F48+F49+F50+F51+F52+F53+F54+F55+F56+F57+F59+F61+F62+F63</f>
        <v>827660</v>
      </c>
      <c r="G64" s="67">
        <f>G5+G6+G7+G9+G10+G14+G15+G43+G44+G45+G46+G47+G48+G49+G50+G51+G52+G53+G54+G55+G56+G57+G59+G61+G62+G63+G8</f>
        <v>842684.78236000007</v>
      </c>
      <c r="H64" s="18">
        <f>G64/F64*100</f>
        <v>101.81533266800378</v>
      </c>
      <c r="I64" s="18">
        <f>G64-F64</f>
        <v>15024.78236000007</v>
      </c>
      <c r="J64" s="18">
        <f>G64/E64*100</f>
        <v>40.873654732398116</v>
      </c>
      <c r="K64" s="18">
        <f>G64-D64</f>
        <v>40154.279809999745</v>
      </c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</row>
    <row r="65" spans="1:253" s="29" customFormat="1" x14ac:dyDescent="0.3">
      <c r="A65" s="68" t="s">
        <v>61</v>
      </c>
      <c r="B65" s="45"/>
      <c r="C65" s="9"/>
      <c r="D65" s="18"/>
      <c r="E65" s="20"/>
      <c r="F65" s="17"/>
      <c r="G65" s="18"/>
      <c r="H65" s="18"/>
      <c r="I65" s="18"/>
      <c r="J65" s="18"/>
      <c r="K65" s="1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</row>
    <row r="66" spans="1:253" s="29" customFormat="1" ht="19.5" x14ac:dyDescent="0.3">
      <c r="A66" s="69" t="s">
        <v>62</v>
      </c>
      <c r="B66" s="45">
        <v>12020000</v>
      </c>
      <c r="C66" s="9">
        <v>98.5</v>
      </c>
      <c r="D66" s="17"/>
      <c r="E66" s="20"/>
      <c r="F66" s="17"/>
      <c r="G66" s="17">
        <v>0.63824000000000003</v>
      </c>
      <c r="H66" s="18"/>
      <c r="I66" s="26">
        <f>G66-F66</f>
        <v>0.63824000000000003</v>
      </c>
      <c r="J66" s="26"/>
      <c r="K66" s="18">
        <f>G66-D66</f>
        <v>0.63824000000000003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</row>
    <row r="67" spans="1:253" s="4" customFormat="1" ht="78.75" hidden="1" x14ac:dyDescent="0.3">
      <c r="A67" s="49" t="s">
        <v>63</v>
      </c>
      <c r="B67" s="45">
        <v>18041500</v>
      </c>
      <c r="C67" s="9"/>
      <c r="D67" s="17"/>
      <c r="E67" s="20"/>
      <c r="F67" s="17"/>
      <c r="G67" s="17"/>
      <c r="H67" s="18"/>
      <c r="I67" s="26">
        <f>G67-F67</f>
        <v>0</v>
      </c>
      <c r="J67" s="26"/>
      <c r="K67" s="18">
        <f>G67-D67</f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</row>
    <row r="68" spans="1:253" s="4" customFormat="1" ht="19.5" x14ac:dyDescent="0.3">
      <c r="A68" s="70" t="s">
        <v>64</v>
      </c>
      <c r="B68" s="71">
        <v>19010000</v>
      </c>
      <c r="C68" s="72">
        <v>94</v>
      </c>
      <c r="D68" s="58">
        <v>73.927999999999997</v>
      </c>
      <c r="E68" s="58">
        <v>150</v>
      </c>
      <c r="F68" s="58">
        <v>150</v>
      </c>
      <c r="G68" s="58">
        <v>70.219920000000002</v>
      </c>
      <c r="H68" s="18">
        <f>G68/F68*100</f>
        <v>46.813279999999999</v>
      </c>
      <c r="I68" s="26">
        <f>G68-F68</f>
        <v>-79.780079999999998</v>
      </c>
      <c r="J68" s="26">
        <f>G68/E68*100</f>
        <v>46.813279999999999</v>
      </c>
      <c r="K68" s="18">
        <f>G68-D68</f>
        <v>-3.7080799999999954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</row>
    <row r="69" spans="1:253" s="4" customFormat="1" ht="31.5" hidden="1" x14ac:dyDescent="0.3">
      <c r="A69" s="73" t="s">
        <v>65</v>
      </c>
      <c r="B69" s="71">
        <v>19050000</v>
      </c>
      <c r="C69" s="72"/>
      <c r="D69" s="58">
        <v>6.6000000000000003E-2</v>
      </c>
      <c r="E69" s="58"/>
      <c r="F69" s="58"/>
      <c r="G69" s="58">
        <f>[1]Червень!$BR$174/1000</f>
        <v>0</v>
      </c>
      <c r="H69" s="18"/>
      <c r="I69" s="26">
        <f>G69-F69</f>
        <v>0</v>
      </c>
      <c r="J69" s="26"/>
      <c r="K69" s="18">
        <f>G69-D69</f>
        <v>-6.6000000000000003E-2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</row>
    <row r="70" spans="1:253" s="29" customFormat="1" ht="32.25" x14ac:dyDescent="0.3">
      <c r="A70" s="44" t="s">
        <v>66</v>
      </c>
      <c r="B70" s="45">
        <v>21110000</v>
      </c>
      <c r="C70" s="9">
        <v>51.1</v>
      </c>
      <c r="D70" s="17">
        <v>29.579000000000001</v>
      </c>
      <c r="E70" s="20">
        <v>15</v>
      </c>
      <c r="F70" s="17">
        <v>5</v>
      </c>
      <c r="G70" s="17">
        <v>159.34457</v>
      </c>
      <c r="H70" s="18"/>
      <c r="I70" s="26">
        <f>G70-F70</f>
        <v>154.34457</v>
      </c>
      <c r="J70" s="26">
        <f>G70/E70*100</f>
        <v>1062.2971333333335</v>
      </c>
      <c r="K70" s="18">
        <f>G70-D70</f>
        <v>129.76557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</row>
    <row r="71" spans="1:253" s="42" customFormat="1" ht="19.5" x14ac:dyDescent="0.35">
      <c r="A71" s="40" t="s">
        <v>67</v>
      </c>
      <c r="B71" s="24">
        <v>25000000</v>
      </c>
      <c r="C71" s="26">
        <f t="shared" ref="C71:G71" si="8">C72+C73</f>
        <v>96519.200000000012</v>
      </c>
      <c r="D71" s="26">
        <f t="shared" si="8"/>
        <v>40690.228000000003</v>
      </c>
      <c r="E71" s="26">
        <f t="shared" si="8"/>
        <v>52739.3</v>
      </c>
      <c r="F71" s="26">
        <f t="shared" si="8"/>
        <v>26340</v>
      </c>
      <c r="G71" s="26">
        <f t="shared" si="8"/>
        <v>21783.213560000004</v>
      </c>
      <c r="H71" s="18">
        <f>G71/F71*100</f>
        <v>82.700127410782102</v>
      </c>
      <c r="I71" s="26">
        <f>G71-F71</f>
        <v>-4556.7864399999962</v>
      </c>
      <c r="J71" s="26">
        <f>G71/E71*100</f>
        <v>41.303569747797184</v>
      </c>
      <c r="K71" s="26">
        <f>G71-D71</f>
        <v>-18907.014439999999</v>
      </c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</row>
    <row r="72" spans="1:253" s="74" customFormat="1" ht="48" x14ac:dyDescent="0.3">
      <c r="A72" s="44" t="s">
        <v>68</v>
      </c>
      <c r="B72" s="45">
        <v>25010000</v>
      </c>
      <c r="C72" s="9">
        <v>47757.8</v>
      </c>
      <c r="D72" s="16">
        <v>24101.088</v>
      </c>
      <c r="E72" s="20">
        <v>52739.3</v>
      </c>
      <c r="F72" s="17">
        <v>26340</v>
      </c>
      <c r="G72" s="16">
        <v>15021.605380000001</v>
      </c>
      <c r="H72" s="18">
        <f>G72/F72*100</f>
        <v>57.029633181473052</v>
      </c>
      <c r="I72" s="18">
        <f>G72-F72</f>
        <v>-11318.394619999999</v>
      </c>
      <c r="J72" s="18">
        <f>G72/E72*100</f>
        <v>28.482754568225214</v>
      </c>
      <c r="K72" s="18">
        <f>G72-D72</f>
        <v>-9079.4826199999989</v>
      </c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  <c r="IP72" s="29"/>
      <c r="IQ72" s="29"/>
      <c r="IR72" s="29"/>
      <c r="IS72" s="29"/>
    </row>
    <row r="73" spans="1:253" s="74" customFormat="1" x14ac:dyDescent="0.3">
      <c r="A73" s="44" t="s">
        <v>69</v>
      </c>
      <c r="B73" s="45">
        <v>25020000</v>
      </c>
      <c r="C73" s="9">
        <v>48761.4</v>
      </c>
      <c r="D73" s="16">
        <v>16589.14</v>
      </c>
      <c r="E73" s="20"/>
      <c r="F73" s="17"/>
      <c r="G73" s="16">
        <f>[1]Червень!$BR$193/1000</f>
        <v>6761.6081800000011</v>
      </c>
      <c r="H73" s="18"/>
      <c r="I73" s="18">
        <f>G73-F73</f>
        <v>6761.6081800000011</v>
      </c>
      <c r="J73" s="18"/>
      <c r="K73" s="18">
        <f>G73-D73</f>
        <v>-9827.5318199999983</v>
      </c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</row>
    <row r="74" spans="1:253" s="74" customFormat="1" ht="31.5" x14ac:dyDescent="0.3">
      <c r="A74" s="38" t="s">
        <v>70</v>
      </c>
      <c r="B74" s="45">
        <v>24061600</v>
      </c>
      <c r="C74" s="9"/>
      <c r="D74" s="16"/>
      <c r="E74" s="20">
        <v>10</v>
      </c>
      <c r="F74" s="17"/>
      <c r="G74" s="16">
        <v>-64.816990000000004</v>
      </c>
      <c r="H74" s="18"/>
      <c r="I74" s="18">
        <f>G74-F74</f>
        <v>-64.816990000000004</v>
      </c>
      <c r="J74" s="18">
        <f>G74/E74*100</f>
        <v>-648.1699000000001</v>
      </c>
      <c r="K74" s="18">
        <f>G74-D74</f>
        <v>-64.816990000000004</v>
      </c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</row>
    <row r="75" spans="1:253" s="74" customFormat="1" ht="48" x14ac:dyDescent="0.3">
      <c r="A75" s="75" t="s">
        <v>71</v>
      </c>
      <c r="B75" s="45">
        <v>24062100</v>
      </c>
      <c r="C75" s="9"/>
      <c r="D75" s="16"/>
      <c r="E75" s="20">
        <v>5</v>
      </c>
      <c r="F75" s="17"/>
      <c r="G75" s="16">
        <v>8.8999999999999996E-2</v>
      </c>
      <c r="H75" s="18"/>
      <c r="I75" s="18">
        <f>G75-F75</f>
        <v>8.8999999999999996E-2</v>
      </c>
      <c r="J75" s="18">
        <f>G75/E75*100</f>
        <v>1.78</v>
      </c>
      <c r="K75" s="18">
        <f>G75-D75</f>
        <v>8.8999999999999996E-2</v>
      </c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</row>
    <row r="76" spans="1:253" s="74" customFormat="1" ht="63.75" x14ac:dyDescent="0.3">
      <c r="A76" s="44" t="s">
        <v>72</v>
      </c>
      <c r="B76" s="45">
        <v>24110900</v>
      </c>
      <c r="C76" s="9">
        <v>2.1</v>
      </c>
      <c r="D76" s="20">
        <v>1.6339999999999999</v>
      </c>
      <c r="E76" s="20">
        <v>2</v>
      </c>
      <c r="F76" s="17">
        <v>1</v>
      </c>
      <c r="G76" s="20">
        <v>0.77505999999999997</v>
      </c>
      <c r="H76" s="18"/>
      <c r="I76" s="18">
        <f>G76-F76</f>
        <v>-0.22494000000000003</v>
      </c>
      <c r="J76" s="18">
        <f>G76/E76*100</f>
        <v>38.753</v>
      </c>
      <c r="K76" s="18">
        <f>G76-D76</f>
        <v>-0.85893999999999993</v>
      </c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</row>
    <row r="77" spans="1:253" s="74" customFormat="1" ht="32.25" x14ac:dyDescent="0.3">
      <c r="A77" s="75" t="s">
        <v>73</v>
      </c>
      <c r="B77" s="45">
        <v>50110000</v>
      </c>
      <c r="C77" s="9">
        <v>5115.3</v>
      </c>
      <c r="D77" s="20">
        <v>2804.1410000000001</v>
      </c>
      <c r="E77" s="20">
        <v>4626</v>
      </c>
      <c r="F77" s="17">
        <v>2600</v>
      </c>
      <c r="G77" s="20">
        <v>2142.5517100000002</v>
      </c>
      <c r="H77" s="18">
        <f>G77/F77*100</f>
        <v>82.40583500000001</v>
      </c>
      <c r="I77" s="18">
        <f>G77-F77</f>
        <v>-457.44828999999982</v>
      </c>
      <c r="J77" s="18">
        <f>G77/E77*100</f>
        <v>46.315428231733684</v>
      </c>
      <c r="K77" s="18">
        <f>G77-D77</f>
        <v>-661.58928999999989</v>
      </c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</row>
    <row r="78" spans="1:253" s="42" customFormat="1" ht="19.5" x14ac:dyDescent="0.35">
      <c r="A78" s="40" t="s">
        <v>74</v>
      </c>
      <c r="B78" s="24"/>
      <c r="C78" s="26">
        <f t="shared" ref="C78:G78" si="9">C79+C80+C81+C82</f>
        <v>54540.120999999999</v>
      </c>
      <c r="D78" s="26">
        <f>D79+D80+D81+D82</f>
        <v>22310.148000000001</v>
      </c>
      <c r="E78" s="26">
        <f t="shared" si="9"/>
        <v>50000</v>
      </c>
      <c r="F78" s="26">
        <f t="shared" si="9"/>
        <v>28264.883999999998</v>
      </c>
      <c r="G78" s="26">
        <f t="shared" si="9"/>
        <v>28596.551219999998</v>
      </c>
      <c r="H78" s="18">
        <f>G78/F78*100</f>
        <v>101.17342501741737</v>
      </c>
      <c r="I78" s="26">
        <f>G78-F78</f>
        <v>331.66721999999936</v>
      </c>
      <c r="J78" s="26">
        <f>G78/E78*100</f>
        <v>57.193102439999997</v>
      </c>
      <c r="K78" s="26">
        <f>G78-D78</f>
        <v>6286.4032199999965</v>
      </c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</row>
    <row r="79" spans="1:253" s="21" customFormat="1" ht="48" x14ac:dyDescent="0.3">
      <c r="A79" s="13" t="s">
        <v>75</v>
      </c>
      <c r="B79" s="19">
        <v>24110700</v>
      </c>
      <c r="C79" s="140">
        <v>2.1000000000000001E-2</v>
      </c>
      <c r="D79" s="140">
        <v>2.1000000000000001E-2</v>
      </c>
      <c r="E79" s="140"/>
      <c r="F79" s="140"/>
      <c r="G79" s="140"/>
      <c r="H79" s="17"/>
      <c r="I79" s="17"/>
      <c r="J79" s="17"/>
      <c r="K79" s="17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</row>
    <row r="80" spans="1:253" s="1" customFormat="1" ht="31.5" x14ac:dyDescent="0.3">
      <c r="A80" s="76" t="s">
        <v>76</v>
      </c>
      <c r="B80" s="19">
        <v>24170000</v>
      </c>
      <c r="C80" s="10">
        <v>28923.8</v>
      </c>
      <c r="D80" s="17">
        <v>11031.21</v>
      </c>
      <c r="E80" s="17">
        <v>10000</v>
      </c>
      <c r="F80" s="17">
        <v>7091.7</v>
      </c>
      <c r="G80" s="17">
        <v>6342.4155300000002</v>
      </c>
      <c r="H80" s="18">
        <f>G80/F80*100</f>
        <v>89.434346207538397</v>
      </c>
      <c r="I80" s="18">
        <f>G80-F80</f>
        <v>-749.2844699999996</v>
      </c>
      <c r="J80" s="18">
        <f>G80/E80*100</f>
        <v>63.42415530000001</v>
      </c>
      <c r="K80" s="18">
        <f>G80-D80</f>
        <v>-4688.7944699999989</v>
      </c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</row>
    <row r="81" spans="1:253" s="74" customFormat="1" ht="31.5" x14ac:dyDescent="0.3">
      <c r="A81" s="77" t="s">
        <v>77</v>
      </c>
      <c r="B81" s="45">
        <v>31030000</v>
      </c>
      <c r="C81" s="9">
        <v>10887.2</v>
      </c>
      <c r="D81" s="20">
        <v>5391.7</v>
      </c>
      <c r="E81" s="20">
        <v>12000</v>
      </c>
      <c r="F81" s="17">
        <v>12000</v>
      </c>
      <c r="G81" s="20">
        <v>18719.06811</v>
      </c>
      <c r="H81" s="18"/>
      <c r="I81" s="18">
        <f>G81-F81</f>
        <v>6719.0681100000002</v>
      </c>
      <c r="J81" s="18">
        <f>G81/E81*100</f>
        <v>155.99223425</v>
      </c>
      <c r="K81" s="18">
        <f>G81-D81</f>
        <v>13327.368109999999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</row>
    <row r="82" spans="1:253" s="78" customFormat="1" x14ac:dyDescent="0.3">
      <c r="A82" s="75" t="s">
        <v>78</v>
      </c>
      <c r="B82" s="45" t="s">
        <v>79</v>
      </c>
      <c r="C82" s="9">
        <v>14729.1</v>
      </c>
      <c r="D82" s="20">
        <v>5887.2169999999996</v>
      </c>
      <c r="E82" s="20">
        <v>28000</v>
      </c>
      <c r="F82" s="17">
        <v>9173.1839999999993</v>
      </c>
      <c r="G82" s="20">
        <v>3535.0675799999999</v>
      </c>
      <c r="H82" s="18"/>
      <c r="I82" s="18">
        <f>G82-F82</f>
        <v>-5638.1164199999994</v>
      </c>
      <c r="J82" s="18">
        <f>G82/E82*100</f>
        <v>12.625241357142858</v>
      </c>
      <c r="K82" s="18">
        <f>G82-D82</f>
        <v>-2352.1494199999997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</row>
    <row r="83" spans="1:253" s="78" customFormat="1" x14ac:dyDescent="0.3">
      <c r="A83" s="79" t="s">
        <v>80</v>
      </c>
      <c r="B83" s="31"/>
      <c r="C83" s="18">
        <f>C66+C67+C68+C69+C70+C71+C74+C75+C76+C77+C79+C80+C81+C82+0.2</f>
        <v>156420.52100000004</v>
      </c>
      <c r="D83" s="18">
        <f>D68+D69+D70+D71+D75+D76+D77+D79+D80+D81+D82+D74</f>
        <v>65909.724000000002</v>
      </c>
      <c r="E83" s="18">
        <f>E68+E70+E71+E75+E76+E77+E80+E81+E82+E74</f>
        <v>107547.3</v>
      </c>
      <c r="F83" s="18">
        <f>F68+F70+F71+F74+F75+F76+F77+F80+F81+F82</f>
        <v>57360.883999999998</v>
      </c>
      <c r="G83" s="18">
        <f>G66+G67+G68+G69+G70+G71+G74+G75+G76+G77+G80+G81+G82</f>
        <v>52688.56629000001</v>
      </c>
      <c r="H83" s="18">
        <f>G83/F83*100</f>
        <v>91.854522831272973</v>
      </c>
      <c r="I83" s="18">
        <f>G83-F83</f>
        <v>-4672.3177099999884</v>
      </c>
      <c r="J83" s="18">
        <f>G83/E83*100</f>
        <v>48.991063736607067</v>
      </c>
      <c r="K83" s="18">
        <f>G83-D83</f>
        <v>-13221.157709999992</v>
      </c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80"/>
      <c r="DP83" s="80"/>
      <c r="DQ83" s="80"/>
      <c r="DR83" s="80"/>
      <c r="DS83" s="80"/>
      <c r="DT83" s="80"/>
      <c r="DU83" s="80"/>
      <c r="DV83" s="80"/>
      <c r="DW83" s="80"/>
      <c r="DX83" s="80"/>
      <c r="DY83" s="80"/>
      <c r="DZ83" s="80"/>
      <c r="EA83" s="80"/>
      <c r="EB83" s="80"/>
      <c r="EC83" s="80"/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/>
      <c r="EW83" s="80"/>
      <c r="EX83" s="80"/>
      <c r="EY83" s="80"/>
      <c r="EZ83" s="80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</row>
    <row r="84" spans="1:253" s="78" customFormat="1" ht="31.5" x14ac:dyDescent="0.3">
      <c r="A84" s="79" t="s">
        <v>81</v>
      </c>
      <c r="B84" s="31"/>
      <c r="C84" s="18">
        <f t="shared" ref="C84:G84" si="10">C64+C83</f>
        <v>1829499.243</v>
      </c>
      <c r="D84" s="18">
        <f t="shared" si="10"/>
        <v>868440.22655000037</v>
      </c>
      <c r="E84" s="18">
        <f t="shared" si="10"/>
        <v>2169229.2999999998</v>
      </c>
      <c r="F84" s="18">
        <f t="shared" si="10"/>
        <v>885020.88399999996</v>
      </c>
      <c r="G84" s="18">
        <f t="shared" si="10"/>
        <v>895373.34865000006</v>
      </c>
      <c r="H84" s="18">
        <f>G84/F84*100</f>
        <v>101.1697424136717</v>
      </c>
      <c r="I84" s="18">
        <f>G84-F84</f>
        <v>10352.464650000096</v>
      </c>
      <c r="J84" s="18">
        <f>G84/E84*100</f>
        <v>41.276104312716051</v>
      </c>
      <c r="K84" s="18">
        <f>G84-D84</f>
        <v>26933.122099999688</v>
      </c>
      <c r="L84" s="34"/>
      <c r="M84" s="34"/>
      <c r="N84" s="34"/>
      <c r="O84" s="34"/>
      <c r="P84" s="82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0"/>
      <c r="DE84" s="80"/>
      <c r="DF84" s="80"/>
      <c r="DG84" s="80"/>
      <c r="DH84" s="80"/>
      <c r="DI84" s="80"/>
      <c r="DJ84" s="80"/>
      <c r="DK84" s="80"/>
      <c r="DL84" s="80"/>
      <c r="DM84" s="80"/>
      <c r="DN84" s="80"/>
      <c r="DO84" s="80"/>
      <c r="DP84" s="80"/>
      <c r="DQ84" s="80"/>
      <c r="DR84" s="80"/>
      <c r="DS84" s="80"/>
      <c r="DT84" s="80"/>
      <c r="DU84" s="80"/>
      <c r="DV84" s="80"/>
      <c r="DW84" s="80"/>
      <c r="DX84" s="80"/>
      <c r="DY84" s="80"/>
      <c r="DZ84" s="80"/>
      <c r="EA84" s="80"/>
      <c r="EB84" s="80"/>
      <c r="EC84" s="80"/>
      <c r="ED84" s="80"/>
      <c r="EE84" s="80"/>
      <c r="EF84" s="80"/>
      <c r="EG84" s="80"/>
      <c r="EH84" s="80"/>
      <c r="EI84" s="80"/>
      <c r="EJ84" s="80"/>
      <c r="EK84" s="80"/>
      <c r="EL84" s="80"/>
      <c r="EM84" s="80"/>
      <c r="EN84" s="80"/>
      <c r="EO84" s="80"/>
      <c r="EP84" s="80"/>
      <c r="EQ84" s="80"/>
      <c r="ER84" s="80"/>
      <c r="ES84" s="80"/>
      <c r="ET84" s="80"/>
      <c r="EU84" s="80"/>
      <c r="EV84" s="80"/>
      <c r="EW84" s="80"/>
      <c r="EX84" s="80"/>
      <c r="EY84" s="80"/>
      <c r="EZ84" s="80"/>
      <c r="FA84" s="80"/>
      <c r="FB84" s="80"/>
      <c r="FC84" s="80"/>
      <c r="FD84" s="80"/>
      <c r="FE84" s="80"/>
      <c r="FF84" s="80"/>
      <c r="FG84" s="80"/>
      <c r="FH84" s="80"/>
      <c r="FI84" s="80"/>
      <c r="FJ84" s="80"/>
      <c r="FK84" s="80"/>
      <c r="FL84" s="80"/>
      <c r="FM84" s="80"/>
      <c r="FN84" s="80"/>
      <c r="FO84" s="80"/>
      <c r="FP84" s="80"/>
      <c r="FQ84" s="80"/>
      <c r="FR84" s="80"/>
      <c r="FS84" s="80"/>
      <c r="FT84" s="80"/>
      <c r="FU84" s="80"/>
      <c r="FV84" s="80"/>
      <c r="FW84" s="80"/>
      <c r="FX84" s="80"/>
      <c r="FY84" s="80"/>
      <c r="FZ84" s="80"/>
      <c r="GA84" s="80"/>
      <c r="GB84" s="80"/>
      <c r="GC84" s="80"/>
      <c r="GD84" s="80"/>
      <c r="GE84" s="80"/>
      <c r="GF84" s="80"/>
      <c r="GG84" s="80"/>
      <c r="GH84" s="80"/>
      <c r="GI84" s="80"/>
      <c r="GJ84" s="80"/>
      <c r="GK84" s="80"/>
      <c r="GL84" s="80"/>
      <c r="GM84" s="80"/>
      <c r="GN84" s="80"/>
      <c r="GO84" s="80"/>
      <c r="GP84" s="80"/>
      <c r="GQ84" s="80"/>
      <c r="GR84" s="80"/>
      <c r="GS84" s="80"/>
      <c r="GT84" s="80"/>
      <c r="GU84" s="80"/>
      <c r="GV84" s="80"/>
      <c r="GW84" s="80"/>
      <c r="GX84" s="80"/>
      <c r="GY84" s="80"/>
      <c r="GZ84" s="80"/>
      <c r="HA84" s="80"/>
      <c r="HB84" s="80"/>
      <c r="HC84" s="80"/>
      <c r="HD84" s="80"/>
      <c r="HE84" s="80"/>
      <c r="HF84" s="80"/>
      <c r="HG84" s="80"/>
      <c r="HH84" s="80"/>
      <c r="HI84" s="80"/>
      <c r="HJ84" s="80"/>
      <c r="HK84" s="80"/>
      <c r="HL84" s="80"/>
      <c r="HM84" s="80"/>
      <c r="HN84" s="80"/>
      <c r="HO84" s="80"/>
      <c r="HP84" s="80"/>
      <c r="HQ84" s="80"/>
      <c r="HR84" s="80"/>
      <c r="HS84" s="80"/>
      <c r="HT84" s="80"/>
      <c r="HU84" s="80"/>
      <c r="HV84" s="80"/>
      <c r="HW84" s="80"/>
      <c r="HX84" s="80"/>
      <c r="HY84" s="80"/>
      <c r="HZ84" s="80"/>
      <c r="IA84" s="80"/>
      <c r="IB84" s="80"/>
      <c r="IC84" s="80"/>
      <c r="ID84" s="80"/>
      <c r="IE84" s="80"/>
      <c r="IF84" s="80"/>
      <c r="IG84" s="80"/>
      <c r="IH84" s="80"/>
      <c r="II84" s="80"/>
      <c r="IJ84" s="80"/>
      <c r="IK84" s="80"/>
      <c r="IL84" s="80"/>
      <c r="IM84" s="80"/>
      <c r="IN84" s="80"/>
      <c r="IO84" s="80"/>
      <c r="IP84" s="80"/>
      <c r="IQ84" s="80"/>
      <c r="IR84" s="80"/>
      <c r="IS84" s="80"/>
    </row>
    <row r="85" spans="1:253" s="2" customFormat="1" x14ac:dyDescent="0.3">
      <c r="A85" s="83" t="s">
        <v>82</v>
      </c>
      <c r="B85" s="66"/>
      <c r="C85" s="33">
        <v>-72666.2</v>
      </c>
      <c r="D85" s="67">
        <v>36333</v>
      </c>
      <c r="E85" s="33">
        <v>-68801.2</v>
      </c>
      <c r="F85" s="84">
        <v>-34400.400000000001</v>
      </c>
      <c r="G85" s="84">
        <v>-34400.400000000001</v>
      </c>
      <c r="H85" s="18">
        <f>G85/F85*100</f>
        <v>100</v>
      </c>
      <c r="I85" s="18">
        <f>G85-F85</f>
        <v>0</v>
      </c>
      <c r="J85" s="18">
        <f>G85/E85*100</f>
        <v>49.999709307395804</v>
      </c>
      <c r="K85" s="18">
        <f>G85-D85</f>
        <v>-70733.399999999994</v>
      </c>
      <c r="L85" s="74"/>
      <c r="M85" s="85"/>
      <c r="N85" s="74"/>
      <c r="O85" s="74"/>
      <c r="P85" s="85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/>
      <c r="HN85" s="78"/>
      <c r="HO85" s="78"/>
      <c r="HP85" s="78"/>
      <c r="HQ85" s="78"/>
      <c r="HR85" s="78"/>
      <c r="HS85" s="78"/>
      <c r="HT85" s="78"/>
      <c r="HU85" s="78"/>
      <c r="HV85" s="78"/>
      <c r="HW85" s="78"/>
      <c r="HX85" s="78"/>
      <c r="HY85" s="78"/>
      <c r="HZ85" s="78"/>
      <c r="IA85" s="78"/>
      <c r="IB85" s="78"/>
      <c r="IC85" s="78"/>
      <c r="ID85" s="78"/>
      <c r="IE85" s="78"/>
      <c r="IF85" s="78"/>
      <c r="IG85" s="78"/>
      <c r="IH85" s="78"/>
      <c r="II85" s="78"/>
      <c r="IJ85" s="78"/>
      <c r="IK85" s="78"/>
      <c r="IL85" s="78"/>
      <c r="IM85" s="78"/>
      <c r="IN85" s="78"/>
      <c r="IO85" s="78"/>
      <c r="IP85" s="78"/>
      <c r="IQ85" s="78"/>
      <c r="IR85" s="78"/>
      <c r="IS85" s="78"/>
    </row>
    <row r="86" spans="1:253" s="2" customFormat="1" x14ac:dyDescent="0.3">
      <c r="A86" s="79" t="s">
        <v>83</v>
      </c>
      <c r="B86" s="86">
        <v>41000000</v>
      </c>
      <c r="C86" s="84">
        <f>C88+C94</f>
        <v>987399.9</v>
      </c>
      <c r="D86" s="84">
        <f>D88+D94</f>
        <v>581714.55599999998</v>
      </c>
      <c r="E86" s="84">
        <f>E88+E94</f>
        <v>470721.82699999999</v>
      </c>
      <c r="F86" s="84">
        <f>F88+F94</f>
        <v>299078.79799999995</v>
      </c>
      <c r="G86" s="84">
        <f>G88+G94</f>
        <v>296932.88128999999</v>
      </c>
      <c r="H86" s="18">
        <f>G86/F86*100</f>
        <v>99.282491194845591</v>
      </c>
      <c r="I86" s="18">
        <f>G86-F86</f>
        <v>-2145.9167099999613</v>
      </c>
      <c r="J86" s="18">
        <f>G86/E86*100</f>
        <v>63.080329880262809</v>
      </c>
      <c r="K86" s="18">
        <f>G86-D86</f>
        <v>-284781.67470999999</v>
      </c>
      <c r="L86" s="74"/>
      <c r="M86" s="85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78"/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8"/>
      <c r="HN86" s="78"/>
      <c r="HO86" s="78"/>
      <c r="HP86" s="78"/>
      <c r="HQ86" s="78"/>
      <c r="HR86" s="78"/>
      <c r="HS86" s="78"/>
      <c r="HT86" s="78"/>
      <c r="HU86" s="78"/>
      <c r="HV86" s="78"/>
      <c r="HW86" s="78"/>
      <c r="HX86" s="78"/>
      <c r="HY86" s="78"/>
      <c r="HZ86" s="78"/>
      <c r="IA86" s="78"/>
      <c r="IB86" s="78"/>
      <c r="IC86" s="78"/>
      <c r="ID86" s="78"/>
      <c r="IE86" s="78"/>
      <c r="IF86" s="78"/>
      <c r="IG86" s="78"/>
      <c r="IH86" s="78"/>
      <c r="II86" s="78"/>
      <c r="IJ86" s="78"/>
      <c r="IK86" s="78"/>
      <c r="IL86" s="78"/>
      <c r="IM86" s="78"/>
      <c r="IN86" s="78"/>
      <c r="IO86" s="78"/>
      <c r="IP86" s="78"/>
      <c r="IQ86" s="78"/>
      <c r="IR86" s="78"/>
      <c r="IS86" s="78"/>
    </row>
    <row r="87" spans="1:253" s="80" customFormat="1" x14ac:dyDescent="0.3">
      <c r="A87" s="87" t="s">
        <v>84</v>
      </c>
      <c r="B87" s="86"/>
      <c r="C87" s="32"/>
      <c r="D87" s="84"/>
      <c r="E87" s="88"/>
      <c r="F87" s="89"/>
      <c r="G87" s="84"/>
      <c r="H87" s="18"/>
      <c r="I87" s="18"/>
      <c r="J87" s="18"/>
      <c r="K87" s="18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78"/>
      <c r="FG87" s="78"/>
      <c r="FH87" s="78"/>
      <c r="FI87" s="78"/>
      <c r="FJ87" s="78"/>
      <c r="FK87" s="78"/>
      <c r="FL87" s="78"/>
      <c r="FM87" s="78"/>
      <c r="FN87" s="78"/>
      <c r="FO87" s="78"/>
      <c r="FP87" s="78"/>
      <c r="FQ87" s="78"/>
      <c r="FR87" s="78"/>
      <c r="FS87" s="78"/>
      <c r="FT87" s="78"/>
      <c r="FU87" s="78"/>
      <c r="FV87" s="78"/>
      <c r="FW87" s="78"/>
      <c r="FX87" s="78"/>
      <c r="FY87" s="78"/>
      <c r="FZ87" s="78"/>
      <c r="GA87" s="78"/>
      <c r="GB87" s="78"/>
      <c r="GC87" s="78"/>
      <c r="GD87" s="78"/>
      <c r="GE87" s="78"/>
      <c r="GF87" s="78"/>
      <c r="GG87" s="78"/>
      <c r="GH87" s="78"/>
      <c r="GI87" s="78"/>
      <c r="GJ87" s="78"/>
      <c r="GK87" s="78"/>
      <c r="GL87" s="78"/>
      <c r="GM87" s="78"/>
      <c r="GN87" s="78"/>
      <c r="GO87" s="78"/>
      <c r="GP87" s="78"/>
      <c r="GQ87" s="78"/>
      <c r="GR87" s="78"/>
      <c r="GS87" s="78"/>
      <c r="GT87" s="78"/>
      <c r="GU87" s="78"/>
      <c r="GV87" s="78"/>
      <c r="GW87" s="78"/>
      <c r="GX87" s="78"/>
      <c r="GY87" s="78"/>
      <c r="GZ87" s="78"/>
      <c r="HA87" s="78"/>
      <c r="HB87" s="78"/>
      <c r="HC87" s="78"/>
      <c r="HD87" s="78"/>
      <c r="HE87" s="78"/>
      <c r="HF87" s="78"/>
      <c r="HG87" s="78"/>
      <c r="HH87" s="78"/>
      <c r="HI87" s="78"/>
      <c r="HJ87" s="78"/>
      <c r="HK87" s="78"/>
      <c r="HL87" s="78"/>
      <c r="HM87" s="78"/>
      <c r="HN87" s="78"/>
      <c r="HO87" s="78"/>
      <c r="HP87" s="78"/>
      <c r="HQ87" s="78"/>
      <c r="HR87" s="78"/>
      <c r="HS87" s="78"/>
      <c r="HT87" s="78"/>
      <c r="HU87" s="78"/>
      <c r="HV87" s="78"/>
      <c r="HW87" s="78"/>
      <c r="HX87" s="78"/>
      <c r="HY87" s="78"/>
      <c r="HZ87" s="78"/>
      <c r="IA87" s="78"/>
      <c r="IB87" s="78"/>
      <c r="IC87" s="78"/>
      <c r="ID87" s="78"/>
      <c r="IE87" s="78"/>
      <c r="IF87" s="78"/>
      <c r="IG87" s="78"/>
      <c r="IH87" s="78"/>
      <c r="II87" s="78"/>
      <c r="IJ87" s="78"/>
      <c r="IK87" s="78"/>
      <c r="IL87" s="78"/>
      <c r="IM87" s="78"/>
      <c r="IN87" s="78"/>
      <c r="IO87" s="78"/>
      <c r="IP87" s="78"/>
      <c r="IQ87" s="78"/>
      <c r="IR87" s="78"/>
      <c r="IS87" s="78"/>
    </row>
    <row r="88" spans="1:253" s="2" customFormat="1" x14ac:dyDescent="0.3">
      <c r="A88" s="79" t="s">
        <v>85</v>
      </c>
      <c r="B88" s="86">
        <v>41030000</v>
      </c>
      <c r="C88" s="84">
        <f>C89+C90+C91+C92+C93</f>
        <v>529574</v>
      </c>
      <c r="D88" s="84">
        <f>D89+D90+D91+D92+D93</f>
        <v>305278.3</v>
      </c>
      <c r="E88" s="84">
        <f>E89+E90+E91+E92+E93</f>
        <v>447654.2</v>
      </c>
      <c r="F88" s="84">
        <f>F89+F90+F91+F92+F93</f>
        <v>283284.09999999998</v>
      </c>
      <c r="G88" s="84">
        <f>G89+G90+G91+G92+G93</f>
        <v>283284.09999999998</v>
      </c>
      <c r="H88" s="18">
        <f>G88/F88*100</f>
        <v>100</v>
      </c>
      <c r="I88" s="18">
        <f>G88-F88</f>
        <v>0</v>
      </c>
      <c r="J88" s="18">
        <f>G88/E88*100</f>
        <v>63.281903755175307</v>
      </c>
      <c r="K88" s="18">
        <f>G88-D88</f>
        <v>-21994.200000000012</v>
      </c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</row>
    <row r="89" spans="1:253" s="2" customFormat="1" x14ac:dyDescent="0.3">
      <c r="A89" s="90" t="s">
        <v>86</v>
      </c>
      <c r="B89" s="91">
        <v>41033900</v>
      </c>
      <c r="C89" s="10">
        <v>316556.3</v>
      </c>
      <c r="D89" s="92">
        <v>190809.9</v>
      </c>
      <c r="E89" s="17">
        <f>391604.7+4865</f>
        <v>396469.7</v>
      </c>
      <c r="F89" s="17">
        <v>232099.6</v>
      </c>
      <c r="G89" s="17">
        <v>232099.6</v>
      </c>
      <c r="H89" s="18">
        <f>G89/F89*100</f>
        <v>100</v>
      </c>
      <c r="I89" s="18">
        <f>G89-F89</f>
        <v>0</v>
      </c>
      <c r="J89" s="18">
        <f>G89/E89*100</f>
        <v>58.541573290468349</v>
      </c>
      <c r="K89" s="18">
        <f>G89-D89</f>
        <v>41289.700000000012</v>
      </c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/>
      <c r="HN89" s="78"/>
      <c r="HO89" s="78"/>
      <c r="HP89" s="78"/>
      <c r="HQ89" s="78"/>
      <c r="HR89" s="78"/>
      <c r="HS89" s="78"/>
      <c r="HT89" s="78"/>
      <c r="HU89" s="78"/>
      <c r="HV89" s="78"/>
      <c r="HW89" s="78"/>
      <c r="HX89" s="78"/>
      <c r="HY89" s="78"/>
      <c r="HZ89" s="78"/>
      <c r="IA89" s="78"/>
      <c r="IB89" s="78"/>
      <c r="IC89" s="78"/>
      <c r="ID89" s="78"/>
      <c r="IE89" s="78"/>
      <c r="IF89" s="78"/>
      <c r="IG89" s="78"/>
      <c r="IH89" s="78"/>
      <c r="II89" s="78"/>
      <c r="IJ89" s="78"/>
      <c r="IK89" s="78"/>
      <c r="IL89" s="78"/>
      <c r="IM89" s="78"/>
      <c r="IN89" s="78"/>
      <c r="IO89" s="78"/>
      <c r="IP89" s="78"/>
      <c r="IQ89" s="78"/>
      <c r="IR89" s="78"/>
      <c r="IS89" s="78"/>
    </row>
    <row r="90" spans="1:253" s="2" customFormat="1" x14ac:dyDescent="0.3">
      <c r="A90" s="90" t="s">
        <v>87</v>
      </c>
      <c r="B90" s="91">
        <v>41034200</v>
      </c>
      <c r="C90" s="10">
        <v>182362.2</v>
      </c>
      <c r="D90" s="92">
        <v>91181.4</v>
      </c>
      <c r="E90" s="17">
        <v>51184.5</v>
      </c>
      <c r="F90" s="17">
        <v>51184.5</v>
      </c>
      <c r="G90" s="17">
        <v>51184.5</v>
      </c>
      <c r="H90" s="18">
        <f>G90/F90*100</f>
        <v>100</v>
      </c>
      <c r="I90" s="18">
        <f>G90-F90</f>
        <v>0</v>
      </c>
      <c r="J90" s="18">
        <f>G90/E90*100</f>
        <v>100</v>
      </c>
      <c r="K90" s="18">
        <f>G90-D90</f>
        <v>-39996.899999999994</v>
      </c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8"/>
      <c r="FF90" s="78"/>
      <c r="FG90" s="78"/>
      <c r="FH90" s="78"/>
      <c r="FI90" s="78"/>
      <c r="FJ90" s="78"/>
      <c r="FK90" s="78"/>
      <c r="FL90" s="78"/>
      <c r="FM90" s="78"/>
      <c r="FN90" s="78"/>
      <c r="FO90" s="78"/>
      <c r="FP90" s="78"/>
      <c r="FQ90" s="78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78"/>
      <c r="GC90" s="78"/>
      <c r="GD90" s="78"/>
      <c r="GE90" s="78"/>
      <c r="GF90" s="78"/>
      <c r="GG90" s="78"/>
      <c r="GH90" s="78"/>
      <c r="GI90" s="78"/>
      <c r="GJ90" s="78"/>
      <c r="GK90" s="78"/>
      <c r="GL90" s="78"/>
      <c r="GM90" s="78"/>
      <c r="GN90" s="78"/>
      <c r="GO90" s="78"/>
      <c r="GP90" s="78"/>
      <c r="GQ90" s="78"/>
      <c r="GR90" s="78"/>
      <c r="GS90" s="78"/>
      <c r="GT90" s="78"/>
      <c r="GU90" s="78"/>
      <c r="GV90" s="78"/>
      <c r="GW90" s="78"/>
      <c r="GX90" s="78"/>
      <c r="GY90" s="78"/>
      <c r="GZ90" s="78"/>
      <c r="HA90" s="78"/>
      <c r="HB90" s="78"/>
      <c r="HC90" s="78"/>
      <c r="HD90" s="78"/>
      <c r="HE90" s="78"/>
      <c r="HF90" s="78"/>
      <c r="HG90" s="78"/>
      <c r="HH90" s="78"/>
      <c r="HI90" s="78"/>
      <c r="HJ90" s="78"/>
      <c r="HK90" s="78"/>
      <c r="HL90" s="78"/>
      <c r="HM90" s="78"/>
      <c r="HN90" s="78"/>
      <c r="HO90" s="78"/>
      <c r="HP90" s="78"/>
      <c r="HQ90" s="78"/>
      <c r="HR90" s="78"/>
      <c r="HS90" s="78"/>
      <c r="HT90" s="78"/>
      <c r="HU90" s="78"/>
      <c r="HV90" s="78"/>
      <c r="HW90" s="78"/>
      <c r="HX90" s="78"/>
      <c r="HY90" s="78"/>
      <c r="HZ90" s="78"/>
      <c r="IA90" s="78"/>
      <c r="IB90" s="78"/>
      <c r="IC90" s="78"/>
      <c r="ID90" s="78"/>
      <c r="IE90" s="78"/>
      <c r="IF90" s="78"/>
      <c r="IG90" s="78"/>
      <c r="IH90" s="78"/>
      <c r="II90" s="78"/>
      <c r="IJ90" s="78"/>
      <c r="IK90" s="78"/>
      <c r="IL90" s="78"/>
      <c r="IM90" s="78"/>
      <c r="IN90" s="78"/>
      <c r="IO90" s="78"/>
      <c r="IP90" s="78"/>
      <c r="IQ90" s="78"/>
      <c r="IR90" s="78"/>
      <c r="IS90" s="78"/>
    </row>
    <row r="91" spans="1:253" s="2" customFormat="1" ht="63" hidden="1" x14ac:dyDescent="0.3">
      <c r="A91" s="93" t="s">
        <v>88</v>
      </c>
      <c r="B91" s="91">
        <v>41033800</v>
      </c>
      <c r="C91" s="10"/>
      <c r="D91" s="10"/>
      <c r="E91" s="20"/>
      <c r="F91" s="17"/>
      <c r="G91" s="94"/>
      <c r="H91" s="18"/>
      <c r="I91" s="18">
        <f>G91-F91</f>
        <v>0</v>
      </c>
      <c r="J91" s="18"/>
      <c r="K91" s="18">
        <f>G91-D91</f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53" s="2" customFormat="1" ht="142.5" hidden="1" x14ac:dyDescent="0.3">
      <c r="A92" s="95" t="s">
        <v>89</v>
      </c>
      <c r="B92" s="91">
        <v>41034400</v>
      </c>
      <c r="C92" s="10"/>
      <c r="D92" s="92"/>
      <c r="E92" s="17"/>
      <c r="F92" s="17"/>
      <c r="G92" s="92"/>
      <c r="H92" s="18" t="e">
        <f>G92/F92*100</f>
        <v>#DIV/0!</v>
      </c>
      <c r="I92" s="18">
        <f>G92-F92</f>
        <v>0</v>
      </c>
      <c r="J92" s="18" t="e">
        <f>G92/E92*100</f>
        <v>#DIV/0!</v>
      </c>
      <c r="K92" s="18">
        <f>G92-D92</f>
        <v>0</v>
      </c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/>
      <c r="HN92" s="78"/>
      <c r="HO92" s="78"/>
      <c r="HP92" s="78"/>
      <c r="HQ92" s="78"/>
      <c r="HR92" s="78"/>
      <c r="HS92" s="78"/>
      <c r="HT92" s="78"/>
      <c r="HU92" s="78"/>
      <c r="HV92" s="78"/>
      <c r="HW92" s="78"/>
      <c r="HX92" s="78"/>
      <c r="HY92" s="78"/>
      <c r="HZ92" s="78"/>
      <c r="IA92" s="78"/>
      <c r="IB92" s="78"/>
      <c r="IC92" s="78"/>
      <c r="ID92" s="78"/>
      <c r="IE92" s="78"/>
      <c r="IF92" s="78"/>
      <c r="IG92" s="78"/>
      <c r="IH92" s="78"/>
      <c r="II92" s="78"/>
      <c r="IJ92" s="78"/>
      <c r="IK92" s="78"/>
      <c r="IL92" s="78"/>
      <c r="IM92" s="78"/>
      <c r="IN92" s="78"/>
      <c r="IO92" s="78"/>
      <c r="IP92" s="78"/>
      <c r="IQ92" s="78"/>
      <c r="IR92" s="78"/>
      <c r="IS92" s="78"/>
    </row>
    <row r="93" spans="1:253" s="2" customFormat="1" ht="48" x14ac:dyDescent="0.3">
      <c r="A93" s="96" t="s">
        <v>90</v>
      </c>
      <c r="B93" s="91">
        <v>41034500</v>
      </c>
      <c r="C93" s="10">
        <v>30655.5</v>
      </c>
      <c r="D93" s="92">
        <v>23287</v>
      </c>
      <c r="E93" s="17"/>
      <c r="F93" s="17"/>
      <c r="G93" s="92"/>
      <c r="H93" s="18"/>
      <c r="I93" s="18">
        <f>G93-F93</f>
        <v>0</v>
      </c>
      <c r="J93" s="18"/>
      <c r="K93" s="18">
        <f>G93-D93</f>
        <v>-23287</v>
      </c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78"/>
      <c r="FF93" s="78"/>
      <c r="FG93" s="78"/>
      <c r="FH93" s="78"/>
      <c r="FI93" s="78"/>
      <c r="FJ93" s="78"/>
      <c r="FK93" s="78"/>
      <c r="FL93" s="78"/>
      <c r="FM93" s="78"/>
      <c r="FN93" s="78"/>
      <c r="FO93" s="78"/>
      <c r="FP93" s="78"/>
      <c r="FQ93" s="78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8"/>
      <c r="HN93" s="78"/>
      <c r="HO93" s="78"/>
      <c r="HP93" s="78"/>
      <c r="HQ93" s="78"/>
      <c r="HR93" s="78"/>
      <c r="HS93" s="78"/>
      <c r="HT93" s="78"/>
      <c r="HU93" s="78"/>
      <c r="HV93" s="78"/>
      <c r="HW93" s="78"/>
      <c r="HX93" s="78"/>
      <c r="HY93" s="78"/>
      <c r="HZ93" s="78"/>
      <c r="IA93" s="78"/>
      <c r="IB93" s="78"/>
      <c r="IC93" s="78"/>
      <c r="ID93" s="78"/>
      <c r="IE93" s="78"/>
      <c r="IF93" s="78"/>
      <c r="IG93" s="78"/>
      <c r="IH93" s="78"/>
      <c r="II93" s="78"/>
      <c r="IJ93" s="78"/>
      <c r="IK93" s="78"/>
      <c r="IL93" s="78"/>
      <c r="IM93" s="78"/>
      <c r="IN93" s="78"/>
      <c r="IO93" s="78"/>
      <c r="IP93" s="78"/>
      <c r="IQ93" s="78"/>
      <c r="IR93" s="78"/>
      <c r="IS93" s="78"/>
    </row>
    <row r="94" spans="1:253" s="2" customFormat="1" ht="31.5" x14ac:dyDescent="0.3">
      <c r="A94" s="97" t="s">
        <v>91</v>
      </c>
      <c r="B94" s="86">
        <v>41050000</v>
      </c>
      <c r="C94" s="32">
        <f>C95+C96+C97+C98+C100+C99+C101+C102+C103+C104+C105+C106+C107+C112+C108+C109</f>
        <v>457825.9</v>
      </c>
      <c r="D94" s="32">
        <f>D95+D96+D97+D98+D100+D99+D101+D102+D103+D104+D105+D106+D107+D112</f>
        <v>276436.25599999999</v>
      </c>
      <c r="E94" s="32">
        <f>E95+E96+E97+E98+E100+E99+E101+E102+E103+E104+E105+E106+E107+E112+E110+E111</f>
        <v>23067.627</v>
      </c>
      <c r="F94" s="32">
        <f t="shared" ref="F94:G94" si="11">F95+F96+F97+F98+F100+F99+F101+F102+F103+F104+F105+F106+F107+F112+F110+F111</f>
        <v>15794.698</v>
      </c>
      <c r="G94" s="32">
        <f t="shared" si="11"/>
        <v>13648.781289999999</v>
      </c>
      <c r="H94" s="18">
        <f>G94/F94*100</f>
        <v>86.413689517836929</v>
      </c>
      <c r="I94" s="18">
        <f>G94-F94</f>
        <v>-2145.9167100000013</v>
      </c>
      <c r="J94" s="18">
        <f>G94/E94*100</f>
        <v>59.168553791857306</v>
      </c>
      <c r="K94" s="18">
        <f>G94-D94</f>
        <v>-262787.47470999998</v>
      </c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78"/>
      <c r="FF94" s="78"/>
      <c r="FG94" s="78"/>
      <c r="FH94" s="78"/>
      <c r="FI94" s="78"/>
      <c r="FJ94" s="78"/>
      <c r="FK94" s="78"/>
      <c r="FL94" s="78"/>
      <c r="FM94" s="78"/>
      <c r="FN94" s="78"/>
      <c r="FO94" s="78"/>
      <c r="FP94" s="78"/>
      <c r="FQ94" s="78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78"/>
      <c r="GC94" s="78"/>
      <c r="GD94" s="78"/>
      <c r="GE94" s="78"/>
      <c r="GF94" s="78"/>
      <c r="GG94" s="78"/>
      <c r="GH94" s="78"/>
      <c r="GI94" s="78"/>
      <c r="GJ94" s="78"/>
      <c r="GK94" s="78"/>
      <c r="GL94" s="78"/>
      <c r="GM94" s="78"/>
      <c r="GN94" s="78"/>
      <c r="GO94" s="78"/>
      <c r="GP94" s="78"/>
      <c r="GQ94" s="78"/>
      <c r="GR94" s="78"/>
      <c r="GS94" s="78"/>
      <c r="GT94" s="78"/>
      <c r="GU94" s="78"/>
      <c r="GV94" s="78"/>
      <c r="GW94" s="78"/>
      <c r="GX94" s="78"/>
      <c r="GY94" s="78"/>
      <c r="GZ94" s="78"/>
      <c r="HA94" s="78"/>
      <c r="HB94" s="78"/>
      <c r="HC94" s="78"/>
      <c r="HD94" s="78"/>
      <c r="HE94" s="78"/>
      <c r="HF94" s="78"/>
      <c r="HG94" s="78"/>
      <c r="HH94" s="78"/>
      <c r="HI94" s="78"/>
      <c r="HJ94" s="78"/>
      <c r="HK94" s="78"/>
      <c r="HL94" s="78"/>
      <c r="HM94" s="78"/>
      <c r="HN94" s="78"/>
      <c r="HO94" s="78"/>
      <c r="HP94" s="78"/>
      <c r="HQ94" s="78"/>
      <c r="HR94" s="78"/>
      <c r="HS94" s="78"/>
      <c r="HT94" s="78"/>
      <c r="HU94" s="78"/>
      <c r="HV94" s="78"/>
      <c r="HW94" s="78"/>
      <c r="HX94" s="78"/>
      <c r="HY94" s="78"/>
      <c r="HZ94" s="78"/>
      <c r="IA94" s="78"/>
      <c r="IB94" s="78"/>
      <c r="IC94" s="78"/>
      <c r="ID94" s="78"/>
      <c r="IE94" s="78"/>
      <c r="IF94" s="78"/>
      <c r="IG94" s="78"/>
      <c r="IH94" s="78"/>
      <c r="II94" s="78"/>
      <c r="IJ94" s="78"/>
      <c r="IK94" s="78"/>
      <c r="IL94" s="78"/>
      <c r="IM94" s="78"/>
      <c r="IN94" s="78"/>
      <c r="IO94" s="78"/>
      <c r="IP94" s="78"/>
      <c r="IQ94" s="78"/>
      <c r="IR94" s="78"/>
      <c r="IS94" s="78"/>
    </row>
    <row r="95" spans="1:253" s="2" customFormat="1" ht="142.5" x14ac:dyDescent="0.3">
      <c r="A95" s="98" t="s">
        <v>92</v>
      </c>
      <c r="B95" s="99">
        <v>41050100</v>
      </c>
      <c r="C95" s="10">
        <v>121957.3</v>
      </c>
      <c r="D95" s="16">
        <v>116479.03599999999</v>
      </c>
      <c r="E95" s="16"/>
      <c r="F95" s="17"/>
      <c r="G95" s="16"/>
      <c r="H95" s="18"/>
      <c r="I95" s="18">
        <f>G95-F95</f>
        <v>0</v>
      </c>
      <c r="J95" s="18"/>
      <c r="K95" s="18">
        <f>G95-D95</f>
        <v>-116479.03599999999</v>
      </c>
      <c r="L95" s="74"/>
      <c r="M95" s="100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78"/>
      <c r="FF95" s="78"/>
      <c r="FG95" s="78"/>
      <c r="FH95" s="78"/>
      <c r="FI95" s="78"/>
      <c r="FJ95" s="78"/>
      <c r="FK95" s="78"/>
      <c r="FL95" s="78"/>
      <c r="FM95" s="78"/>
      <c r="FN95" s="78"/>
      <c r="FO95" s="78"/>
      <c r="FP95" s="78"/>
      <c r="FQ95" s="78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78"/>
      <c r="GC95" s="78"/>
      <c r="GD95" s="78"/>
      <c r="GE95" s="78"/>
      <c r="GF95" s="78"/>
      <c r="GG95" s="78"/>
      <c r="GH95" s="78"/>
      <c r="GI95" s="78"/>
      <c r="GJ95" s="78"/>
      <c r="GK95" s="78"/>
      <c r="GL95" s="78"/>
      <c r="GM95" s="78"/>
      <c r="GN95" s="78"/>
      <c r="GO95" s="78"/>
      <c r="GP95" s="78"/>
      <c r="GQ95" s="78"/>
      <c r="GR95" s="78"/>
      <c r="GS95" s="78"/>
      <c r="GT95" s="78"/>
      <c r="GU95" s="78"/>
      <c r="GV95" s="78"/>
      <c r="GW95" s="78"/>
      <c r="GX95" s="78"/>
      <c r="GY95" s="78"/>
      <c r="GZ95" s="78"/>
      <c r="HA95" s="78"/>
      <c r="HB95" s="78"/>
      <c r="HC95" s="78"/>
      <c r="HD95" s="78"/>
      <c r="HE95" s="78"/>
      <c r="HF95" s="78"/>
      <c r="HG95" s="78"/>
      <c r="HH95" s="78"/>
      <c r="HI95" s="78"/>
      <c r="HJ95" s="78"/>
      <c r="HK95" s="78"/>
      <c r="HL95" s="78"/>
      <c r="HM95" s="78"/>
      <c r="HN95" s="78"/>
      <c r="HO95" s="78"/>
      <c r="HP95" s="78"/>
      <c r="HQ95" s="78"/>
      <c r="HR95" s="78"/>
      <c r="HS95" s="78"/>
      <c r="HT95" s="78"/>
      <c r="HU95" s="78"/>
      <c r="HV95" s="78"/>
      <c r="HW95" s="78"/>
      <c r="HX95" s="78"/>
      <c r="HY95" s="78"/>
      <c r="HZ95" s="78"/>
      <c r="IA95" s="78"/>
      <c r="IB95" s="78"/>
      <c r="IC95" s="78"/>
      <c r="ID95" s="78"/>
      <c r="IE95" s="78"/>
      <c r="IF95" s="78"/>
      <c r="IG95" s="78"/>
      <c r="IH95" s="78"/>
      <c r="II95" s="78"/>
      <c r="IJ95" s="78"/>
      <c r="IK95" s="78"/>
      <c r="IL95" s="78"/>
      <c r="IM95" s="78"/>
      <c r="IN95" s="78"/>
      <c r="IO95" s="78"/>
      <c r="IP95" s="78"/>
      <c r="IQ95" s="78"/>
      <c r="IR95" s="78"/>
      <c r="IS95" s="78"/>
    </row>
    <row r="96" spans="1:253" s="2" customFormat="1" ht="79.5" x14ac:dyDescent="0.3">
      <c r="A96" s="95" t="s">
        <v>93</v>
      </c>
      <c r="B96" s="99">
        <v>41050200</v>
      </c>
      <c r="C96" s="10">
        <v>5.3</v>
      </c>
      <c r="D96" s="92">
        <v>3.9129999999999998</v>
      </c>
      <c r="E96" s="20"/>
      <c r="F96" s="17"/>
      <c r="G96" s="92"/>
      <c r="H96" s="18"/>
      <c r="I96" s="18">
        <f>G96-F96</f>
        <v>0</v>
      </c>
      <c r="J96" s="18"/>
      <c r="K96" s="18">
        <f>G96-D96</f>
        <v>-3.9129999999999998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53" s="2" customFormat="1" ht="236.25" x14ac:dyDescent="0.3">
      <c r="A97" s="101" t="s">
        <v>94</v>
      </c>
      <c r="B97" s="99">
        <v>41050300</v>
      </c>
      <c r="C97" s="10">
        <v>299421.90000000002</v>
      </c>
      <c r="D97" s="16">
        <v>142320.736</v>
      </c>
      <c r="E97" s="20"/>
      <c r="F97" s="17"/>
      <c r="G97" s="16"/>
      <c r="H97" s="18"/>
      <c r="I97" s="18">
        <f>G97-F97</f>
        <v>0</v>
      </c>
      <c r="J97" s="18"/>
      <c r="K97" s="18">
        <f>G97-D97</f>
        <v>-142320.736</v>
      </c>
      <c r="L97" s="74"/>
      <c r="M97" s="85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78"/>
      <c r="DY97" s="78"/>
      <c r="DZ97" s="78"/>
      <c r="EA97" s="78"/>
      <c r="EB97" s="78"/>
      <c r="EC97" s="78"/>
      <c r="ED97" s="78"/>
      <c r="EE97" s="78"/>
      <c r="EF97" s="78"/>
      <c r="EG97" s="78"/>
      <c r="EH97" s="78"/>
      <c r="EI97" s="78"/>
      <c r="EJ97" s="78"/>
      <c r="EK97" s="78"/>
      <c r="EL97" s="78"/>
      <c r="EM97" s="78"/>
      <c r="EN97" s="78"/>
      <c r="EO97" s="78"/>
      <c r="EP97" s="78"/>
      <c r="EQ97" s="78"/>
      <c r="ER97" s="78"/>
      <c r="ES97" s="78"/>
      <c r="ET97" s="78"/>
      <c r="EU97" s="78"/>
      <c r="EV97" s="78"/>
      <c r="EW97" s="78"/>
      <c r="EX97" s="78"/>
      <c r="EY97" s="78"/>
      <c r="EZ97" s="78"/>
      <c r="FA97" s="78"/>
      <c r="FB97" s="78"/>
      <c r="FC97" s="78"/>
      <c r="FD97" s="78"/>
      <c r="FE97" s="78"/>
      <c r="FF97" s="78"/>
      <c r="FG97" s="78"/>
      <c r="FH97" s="78"/>
      <c r="FI97" s="78"/>
      <c r="FJ97" s="78"/>
      <c r="FK97" s="78"/>
      <c r="FL97" s="78"/>
      <c r="FM97" s="78"/>
      <c r="FN97" s="78"/>
      <c r="FO97" s="78"/>
      <c r="FP97" s="78"/>
      <c r="FQ97" s="78"/>
      <c r="FR97" s="78"/>
      <c r="FS97" s="78"/>
      <c r="FT97" s="78"/>
      <c r="FU97" s="78"/>
      <c r="FV97" s="78"/>
      <c r="FW97" s="78"/>
      <c r="FX97" s="78"/>
      <c r="FY97" s="78"/>
      <c r="FZ97" s="78"/>
      <c r="GA97" s="78"/>
      <c r="GB97" s="78"/>
      <c r="GC97" s="78"/>
      <c r="GD97" s="78"/>
      <c r="GE97" s="78"/>
      <c r="GF97" s="78"/>
      <c r="GG97" s="78"/>
      <c r="GH97" s="78"/>
      <c r="GI97" s="78"/>
      <c r="GJ97" s="78"/>
      <c r="GK97" s="78"/>
      <c r="GL97" s="78"/>
      <c r="GM97" s="78"/>
      <c r="GN97" s="78"/>
      <c r="GO97" s="78"/>
      <c r="GP97" s="78"/>
      <c r="GQ97" s="78"/>
      <c r="GR97" s="78"/>
      <c r="GS97" s="78"/>
      <c r="GT97" s="78"/>
      <c r="GU97" s="78"/>
      <c r="GV97" s="78"/>
      <c r="GW97" s="78"/>
      <c r="GX97" s="78"/>
      <c r="GY97" s="78"/>
      <c r="GZ97" s="78"/>
      <c r="HA97" s="78"/>
      <c r="HB97" s="78"/>
      <c r="HC97" s="78"/>
      <c r="HD97" s="78"/>
      <c r="HE97" s="78"/>
      <c r="HF97" s="78"/>
      <c r="HG97" s="78"/>
      <c r="HH97" s="78"/>
      <c r="HI97" s="78"/>
      <c r="HJ97" s="78"/>
      <c r="HK97" s="78"/>
      <c r="HL97" s="78"/>
      <c r="HM97" s="78"/>
      <c r="HN97" s="78"/>
      <c r="HO97" s="78"/>
      <c r="HP97" s="78"/>
      <c r="HQ97" s="78"/>
      <c r="HR97" s="78"/>
      <c r="HS97" s="78"/>
      <c r="HT97" s="78"/>
      <c r="HU97" s="78"/>
      <c r="HV97" s="78"/>
      <c r="HW97" s="78"/>
      <c r="HX97" s="78"/>
      <c r="HY97" s="78"/>
      <c r="HZ97" s="78"/>
      <c r="IA97" s="78"/>
      <c r="IB97" s="78"/>
      <c r="IC97" s="78"/>
      <c r="ID97" s="78"/>
      <c r="IE97" s="78"/>
      <c r="IF97" s="78"/>
      <c r="IG97" s="78"/>
      <c r="IH97" s="78"/>
      <c r="II97" s="78"/>
      <c r="IJ97" s="78"/>
      <c r="IK97" s="78"/>
      <c r="IL97" s="78"/>
      <c r="IM97" s="78"/>
      <c r="IN97" s="78"/>
      <c r="IO97" s="78"/>
      <c r="IP97" s="78"/>
      <c r="IQ97" s="78"/>
      <c r="IR97" s="78"/>
      <c r="IS97" s="78"/>
    </row>
    <row r="98" spans="1:253" s="2" customFormat="1" ht="252" hidden="1" x14ac:dyDescent="0.3">
      <c r="A98" s="101" t="s">
        <v>95</v>
      </c>
      <c r="B98" s="99">
        <v>41050400</v>
      </c>
      <c r="C98" s="10">
        <v>940.9</v>
      </c>
      <c r="D98" s="16"/>
      <c r="E98" s="20"/>
      <c r="F98" s="20"/>
      <c r="G98" s="16"/>
      <c r="H98" s="18"/>
      <c r="I98" s="18">
        <f>G98-F98</f>
        <v>0</v>
      </c>
      <c r="J98" s="18"/>
      <c r="K98" s="18">
        <f>G98-D98</f>
        <v>0</v>
      </c>
      <c r="L98" s="74"/>
      <c r="M98" s="85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8"/>
      <c r="EC98" s="78"/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8"/>
      <c r="EO98" s="78"/>
      <c r="EP98" s="78"/>
      <c r="EQ98" s="78"/>
      <c r="ER98" s="78"/>
      <c r="ES98" s="78"/>
      <c r="ET98" s="78"/>
      <c r="EU98" s="78"/>
      <c r="EV98" s="78"/>
      <c r="EW98" s="78"/>
      <c r="EX98" s="78"/>
      <c r="EY98" s="78"/>
      <c r="EZ98" s="78"/>
      <c r="FA98" s="78"/>
      <c r="FB98" s="78"/>
      <c r="FC98" s="78"/>
      <c r="FD98" s="78"/>
      <c r="FE98" s="78"/>
      <c r="FF98" s="78"/>
      <c r="FG98" s="78"/>
      <c r="FH98" s="78"/>
      <c r="FI98" s="78"/>
      <c r="FJ98" s="78"/>
      <c r="FK98" s="78"/>
      <c r="FL98" s="78"/>
      <c r="FM98" s="78"/>
      <c r="FN98" s="78"/>
      <c r="FO98" s="78"/>
      <c r="FP98" s="78"/>
      <c r="FQ98" s="78"/>
      <c r="FR98" s="78"/>
      <c r="FS98" s="78"/>
      <c r="FT98" s="78"/>
      <c r="FU98" s="78"/>
      <c r="FV98" s="78"/>
      <c r="FW98" s="78"/>
      <c r="FX98" s="78"/>
      <c r="FY98" s="78"/>
      <c r="FZ98" s="78"/>
      <c r="GA98" s="78"/>
      <c r="GB98" s="78"/>
      <c r="GC98" s="78"/>
      <c r="GD98" s="78"/>
      <c r="GE98" s="78"/>
      <c r="GF98" s="78"/>
      <c r="GG98" s="78"/>
      <c r="GH98" s="78"/>
      <c r="GI98" s="78"/>
      <c r="GJ98" s="78"/>
      <c r="GK98" s="78"/>
      <c r="GL98" s="78"/>
      <c r="GM98" s="78"/>
      <c r="GN98" s="78"/>
      <c r="GO98" s="78"/>
      <c r="GP98" s="78"/>
      <c r="GQ98" s="78"/>
      <c r="GR98" s="78"/>
      <c r="GS98" s="78"/>
      <c r="GT98" s="78"/>
      <c r="GU98" s="78"/>
      <c r="GV98" s="78"/>
      <c r="GW98" s="78"/>
      <c r="GX98" s="78"/>
      <c r="GY98" s="78"/>
      <c r="GZ98" s="78"/>
      <c r="HA98" s="78"/>
      <c r="HB98" s="78"/>
      <c r="HC98" s="78"/>
      <c r="HD98" s="78"/>
      <c r="HE98" s="78"/>
      <c r="HF98" s="78"/>
      <c r="HG98" s="78"/>
      <c r="HH98" s="78"/>
      <c r="HI98" s="78"/>
      <c r="HJ98" s="78"/>
      <c r="HK98" s="78"/>
      <c r="HL98" s="78"/>
      <c r="HM98" s="78"/>
      <c r="HN98" s="78"/>
      <c r="HO98" s="78"/>
      <c r="HP98" s="78"/>
      <c r="HQ98" s="78"/>
      <c r="HR98" s="78"/>
      <c r="HS98" s="78"/>
      <c r="HT98" s="78"/>
      <c r="HU98" s="78"/>
      <c r="HV98" s="78"/>
      <c r="HW98" s="78"/>
      <c r="HX98" s="78"/>
      <c r="HY98" s="78"/>
      <c r="HZ98" s="78"/>
      <c r="IA98" s="78"/>
      <c r="IB98" s="78"/>
      <c r="IC98" s="78"/>
      <c r="ID98" s="78"/>
      <c r="IE98" s="78"/>
      <c r="IF98" s="78"/>
      <c r="IG98" s="78"/>
      <c r="IH98" s="78"/>
      <c r="II98" s="78"/>
      <c r="IJ98" s="78"/>
      <c r="IK98" s="78"/>
      <c r="IL98" s="78"/>
      <c r="IM98" s="78"/>
      <c r="IN98" s="78"/>
      <c r="IO98" s="78"/>
      <c r="IP98" s="78"/>
      <c r="IQ98" s="78"/>
      <c r="IR98" s="78"/>
      <c r="IS98" s="78"/>
    </row>
    <row r="99" spans="1:253" s="2" customFormat="1" ht="267.75" hidden="1" x14ac:dyDescent="0.3">
      <c r="A99" s="101" t="s">
        <v>96</v>
      </c>
      <c r="B99" s="99">
        <v>41050500</v>
      </c>
      <c r="C99" s="10">
        <v>1850</v>
      </c>
      <c r="D99" s="16"/>
      <c r="E99" s="20"/>
      <c r="F99" s="20"/>
      <c r="G99" s="16"/>
      <c r="H99" s="18"/>
      <c r="I99" s="18">
        <f>G99-F99</f>
        <v>0</v>
      </c>
      <c r="J99" s="18"/>
      <c r="K99" s="18">
        <f>G99-D99</f>
        <v>0</v>
      </c>
      <c r="L99" s="74"/>
      <c r="M99" s="85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78"/>
      <c r="FF99" s="78"/>
      <c r="FG99" s="78"/>
      <c r="FH99" s="78"/>
      <c r="FI99" s="78"/>
      <c r="FJ99" s="78"/>
      <c r="FK99" s="78"/>
      <c r="FL99" s="78"/>
      <c r="FM99" s="78"/>
      <c r="FN99" s="78"/>
      <c r="FO99" s="78"/>
      <c r="FP99" s="78"/>
      <c r="FQ99" s="78"/>
      <c r="FR99" s="78"/>
      <c r="FS99" s="78"/>
      <c r="FT99" s="78"/>
      <c r="FU99" s="78"/>
      <c r="FV99" s="78"/>
      <c r="FW99" s="78"/>
      <c r="FX99" s="78"/>
      <c r="FY99" s="78"/>
      <c r="FZ99" s="78"/>
      <c r="GA99" s="78"/>
      <c r="GB99" s="78"/>
      <c r="GC99" s="78"/>
      <c r="GD99" s="78"/>
      <c r="GE99" s="78"/>
      <c r="GF99" s="78"/>
      <c r="GG99" s="78"/>
      <c r="GH99" s="78"/>
      <c r="GI99" s="78"/>
      <c r="GJ99" s="78"/>
      <c r="GK99" s="78"/>
      <c r="GL99" s="78"/>
      <c r="GM99" s="78"/>
      <c r="GN99" s="78"/>
      <c r="GO99" s="78"/>
      <c r="GP99" s="78"/>
      <c r="GQ99" s="78"/>
      <c r="GR99" s="78"/>
      <c r="GS99" s="78"/>
      <c r="GT99" s="78"/>
      <c r="GU99" s="78"/>
      <c r="GV99" s="78"/>
      <c r="GW99" s="78"/>
      <c r="GX99" s="78"/>
      <c r="GY99" s="78"/>
      <c r="GZ99" s="78"/>
      <c r="HA99" s="78"/>
      <c r="HB99" s="78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8"/>
      <c r="HN99" s="78"/>
      <c r="HO99" s="78"/>
      <c r="HP99" s="78"/>
      <c r="HQ99" s="78"/>
      <c r="HR99" s="78"/>
      <c r="HS99" s="78"/>
      <c r="HT99" s="78"/>
      <c r="HU99" s="78"/>
      <c r="HV99" s="78"/>
      <c r="HW99" s="78"/>
      <c r="HX99" s="78"/>
      <c r="HY99" s="78"/>
      <c r="HZ99" s="78"/>
      <c r="IA99" s="78"/>
      <c r="IB99" s="78"/>
      <c r="IC99" s="78"/>
      <c r="ID99" s="78"/>
      <c r="IE99" s="78"/>
      <c r="IF99" s="78"/>
      <c r="IG99" s="78"/>
      <c r="IH99" s="78"/>
      <c r="II99" s="78"/>
      <c r="IJ99" s="78"/>
      <c r="IK99" s="78"/>
      <c r="IL99" s="78"/>
      <c r="IM99" s="78"/>
      <c r="IN99" s="78"/>
      <c r="IO99" s="78"/>
      <c r="IP99" s="78"/>
      <c r="IQ99" s="78"/>
      <c r="IR99" s="78"/>
      <c r="IS99" s="78"/>
    </row>
    <row r="100" spans="1:253" s="2" customFormat="1" ht="195" customHeight="1" x14ac:dyDescent="0.3">
      <c r="A100" s="95" t="s">
        <v>97</v>
      </c>
      <c r="B100" s="99">
        <v>41050700</v>
      </c>
      <c r="C100" s="10">
        <v>1425.4</v>
      </c>
      <c r="D100" s="16">
        <v>702.17499999999995</v>
      </c>
      <c r="E100" s="16"/>
      <c r="F100" s="17"/>
      <c r="G100" s="16"/>
      <c r="H100" s="18"/>
      <c r="I100" s="18">
        <f>G100-F100</f>
        <v>0</v>
      </c>
      <c r="J100" s="18"/>
      <c r="K100" s="18">
        <f>G100-D100</f>
        <v>-702.17499999999995</v>
      </c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78"/>
      <c r="EB100" s="78"/>
      <c r="EC100" s="78"/>
      <c r="ED100" s="78"/>
      <c r="EE100" s="78"/>
      <c r="EF100" s="78"/>
      <c r="EG100" s="78"/>
      <c r="EH100" s="78"/>
      <c r="EI100" s="78"/>
      <c r="EJ100" s="78"/>
      <c r="EK100" s="78"/>
      <c r="EL100" s="78"/>
      <c r="EM100" s="78"/>
      <c r="EN100" s="78"/>
      <c r="EO100" s="78"/>
      <c r="EP100" s="78"/>
      <c r="EQ100" s="78"/>
      <c r="ER100" s="78"/>
      <c r="ES100" s="78"/>
      <c r="ET100" s="78"/>
      <c r="EU100" s="78"/>
      <c r="EV100" s="78"/>
      <c r="EW100" s="78"/>
      <c r="EX100" s="78"/>
      <c r="EY100" s="78"/>
      <c r="EZ100" s="78"/>
      <c r="FA100" s="78"/>
      <c r="FB100" s="78"/>
      <c r="FC100" s="78"/>
      <c r="FD100" s="78"/>
      <c r="FE100" s="78"/>
      <c r="FF100" s="78"/>
      <c r="FG100" s="78"/>
      <c r="FH100" s="78"/>
      <c r="FI100" s="78"/>
      <c r="FJ100" s="78"/>
      <c r="FK100" s="78"/>
      <c r="FL100" s="78"/>
      <c r="FM100" s="78"/>
      <c r="FN100" s="78"/>
      <c r="FO100" s="78"/>
      <c r="FP100" s="78"/>
      <c r="FQ100" s="78"/>
      <c r="FR100" s="78"/>
      <c r="FS100" s="78"/>
      <c r="FT100" s="78"/>
      <c r="FU100" s="78"/>
      <c r="FV100" s="78"/>
      <c r="FW100" s="78"/>
      <c r="FX100" s="78"/>
      <c r="FY100" s="78"/>
      <c r="FZ100" s="78"/>
      <c r="GA100" s="78"/>
      <c r="GB100" s="78"/>
      <c r="GC100" s="78"/>
      <c r="GD100" s="78"/>
      <c r="GE100" s="78"/>
      <c r="GF100" s="78"/>
      <c r="GG100" s="78"/>
      <c r="GH100" s="78"/>
      <c r="GI100" s="78"/>
      <c r="GJ100" s="78"/>
      <c r="GK100" s="78"/>
      <c r="GL100" s="78"/>
      <c r="GM100" s="78"/>
      <c r="GN100" s="78"/>
      <c r="GO100" s="78"/>
      <c r="GP100" s="78"/>
      <c r="GQ100" s="78"/>
      <c r="GR100" s="78"/>
      <c r="GS100" s="78"/>
      <c r="GT100" s="78"/>
      <c r="GU100" s="78"/>
      <c r="GV100" s="78"/>
      <c r="GW100" s="78"/>
      <c r="GX100" s="78"/>
      <c r="GY100" s="78"/>
      <c r="GZ100" s="78"/>
      <c r="HA100" s="78"/>
      <c r="HB100" s="78"/>
      <c r="HC100" s="78"/>
      <c r="HD100" s="78"/>
      <c r="HE100" s="78"/>
      <c r="HF100" s="78"/>
      <c r="HG100" s="78"/>
      <c r="HH100" s="78"/>
      <c r="HI100" s="78"/>
      <c r="HJ100" s="78"/>
      <c r="HK100" s="78"/>
      <c r="HL100" s="78"/>
      <c r="HM100" s="78"/>
      <c r="HN100" s="78"/>
      <c r="HO100" s="78"/>
      <c r="HP100" s="78"/>
      <c r="HQ100" s="78"/>
      <c r="HR100" s="78"/>
      <c r="HS100" s="78"/>
      <c r="HT100" s="78"/>
      <c r="HU100" s="78"/>
      <c r="HV100" s="78"/>
      <c r="HW100" s="78"/>
      <c r="HX100" s="78"/>
      <c r="HY100" s="78"/>
      <c r="HZ100" s="78"/>
      <c r="IA100" s="78"/>
      <c r="IB100" s="78"/>
      <c r="IC100" s="78"/>
      <c r="ID100" s="78"/>
      <c r="IE100" s="78"/>
      <c r="IF100" s="78"/>
      <c r="IG100" s="78"/>
      <c r="IH100" s="78"/>
      <c r="II100" s="78"/>
      <c r="IJ100" s="78"/>
      <c r="IK100" s="78"/>
      <c r="IL100" s="78"/>
      <c r="IM100" s="78"/>
      <c r="IN100" s="78"/>
      <c r="IO100" s="78"/>
      <c r="IP100" s="78"/>
      <c r="IQ100" s="78"/>
      <c r="IR100" s="78"/>
      <c r="IS100" s="78"/>
    </row>
    <row r="101" spans="1:253" s="2" customFormat="1" ht="111" hidden="1" x14ac:dyDescent="0.3">
      <c r="A101" s="95" t="s">
        <v>98</v>
      </c>
      <c r="B101" s="99">
        <v>41050900</v>
      </c>
      <c r="C101" s="10">
        <v>2477.3000000000002</v>
      </c>
      <c r="D101" s="16"/>
      <c r="E101" s="16"/>
      <c r="F101" s="17"/>
      <c r="G101" s="16"/>
      <c r="H101" s="18"/>
      <c r="I101" s="18">
        <f>G101-F101</f>
        <v>0</v>
      </c>
      <c r="J101" s="18"/>
      <c r="K101" s="18">
        <f>G101-D101</f>
        <v>0</v>
      </c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78"/>
      <c r="GT101" s="78"/>
      <c r="GU101" s="78"/>
      <c r="GV101" s="78"/>
      <c r="GW101" s="78"/>
      <c r="GX101" s="78"/>
      <c r="GY101" s="78"/>
      <c r="GZ101" s="78"/>
      <c r="HA101" s="78"/>
      <c r="HB101" s="78"/>
      <c r="HC101" s="78"/>
      <c r="HD101" s="78"/>
      <c r="HE101" s="78"/>
      <c r="HF101" s="78"/>
      <c r="HG101" s="78"/>
      <c r="HH101" s="78"/>
      <c r="HI101" s="78"/>
      <c r="HJ101" s="78"/>
      <c r="HK101" s="78"/>
      <c r="HL101" s="78"/>
      <c r="HM101" s="78"/>
      <c r="HN101" s="78"/>
      <c r="HO101" s="78"/>
      <c r="HP101" s="78"/>
      <c r="HQ101" s="78"/>
      <c r="HR101" s="78"/>
      <c r="HS101" s="78"/>
      <c r="HT101" s="78"/>
      <c r="HU101" s="78"/>
      <c r="HV101" s="78"/>
      <c r="HW101" s="78"/>
      <c r="HX101" s="78"/>
      <c r="HY101" s="78"/>
      <c r="HZ101" s="78"/>
      <c r="IA101" s="78"/>
      <c r="IB101" s="78"/>
      <c r="IC101" s="78"/>
      <c r="ID101" s="78"/>
      <c r="IE101" s="78"/>
      <c r="IF101" s="78"/>
      <c r="IG101" s="78"/>
      <c r="IH101" s="78"/>
      <c r="II101" s="78"/>
      <c r="IJ101" s="78"/>
      <c r="IK101" s="78"/>
      <c r="IL101" s="78"/>
      <c r="IM101" s="78"/>
      <c r="IN101" s="78"/>
      <c r="IO101" s="78"/>
      <c r="IP101" s="78"/>
      <c r="IQ101" s="78"/>
      <c r="IR101" s="78"/>
      <c r="IS101" s="78"/>
    </row>
    <row r="102" spans="1:253" s="2" customFormat="1" ht="63.75" x14ac:dyDescent="0.3">
      <c r="A102" s="95" t="s">
        <v>99</v>
      </c>
      <c r="B102" s="99">
        <v>41051000</v>
      </c>
      <c r="C102" s="10">
        <v>6095.3</v>
      </c>
      <c r="D102" s="16">
        <v>5651.8</v>
      </c>
      <c r="E102" s="16">
        <v>7277.2</v>
      </c>
      <c r="F102" s="17">
        <v>3652.2</v>
      </c>
      <c r="G102" s="16">
        <v>3652.2</v>
      </c>
      <c r="H102" s="18">
        <f>G102/F102*100</f>
        <v>100</v>
      </c>
      <c r="I102" s="18">
        <f>G102-F102</f>
        <v>0</v>
      </c>
      <c r="J102" s="18">
        <f>G102/E102*100</f>
        <v>50.186885065684606</v>
      </c>
      <c r="K102" s="18">
        <f>G102-D102</f>
        <v>-1999.6000000000004</v>
      </c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78"/>
      <c r="DZ102" s="78"/>
      <c r="EA102" s="78"/>
      <c r="EB102" s="78"/>
      <c r="EC102" s="78"/>
      <c r="ED102" s="78"/>
      <c r="EE102" s="78"/>
      <c r="EF102" s="78"/>
      <c r="EG102" s="78"/>
      <c r="EH102" s="78"/>
      <c r="EI102" s="78"/>
      <c r="EJ102" s="78"/>
      <c r="EK102" s="78"/>
      <c r="EL102" s="78"/>
      <c r="EM102" s="78"/>
      <c r="EN102" s="78"/>
      <c r="EO102" s="78"/>
      <c r="EP102" s="78"/>
      <c r="EQ102" s="78"/>
      <c r="ER102" s="78"/>
      <c r="ES102" s="78"/>
      <c r="ET102" s="78"/>
      <c r="EU102" s="78"/>
      <c r="EV102" s="78"/>
      <c r="EW102" s="78"/>
      <c r="EX102" s="78"/>
      <c r="EY102" s="78"/>
      <c r="EZ102" s="78"/>
      <c r="FA102" s="78"/>
      <c r="FB102" s="78"/>
      <c r="FC102" s="78"/>
      <c r="FD102" s="78"/>
      <c r="FE102" s="78"/>
      <c r="FF102" s="78"/>
      <c r="FG102" s="78"/>
      <c r="FH102" s="78"/>
      <c r="FI102" s="78"/>
      <c r="FJ102" s="78"/>
      <c r="FK102" s="78"/>
      <c r="FL102" s="78"/>
      <c r="FM102" s="78"/>
      <c r="FN102" s="78"/>
      <c r="FO102" s="78"/>
      <c r="FP102" s="78"/>
      <c r="FQ102" s="78"/>
      <c r="FR102" s="78"/>
      <c r="FS102" s="78"/>
      <c r="FT102" s="78"/>
      <c r="FU102" s="78"/>
      <c r="FV102" s="78"/>
      <c r="FW102" s="78"/>
      <c r="FX102" s="78"/>
      <c r="FY102" s="78"/>
      <c r="FZ102" s="78"/>
      <c r="GA102" s="78"/>
      <c r="GB102" s="78"/>
      <c r="GC102" s="78"/>
      <c r="GD102" s="78"/>
      <c r="GE102" s="78"/>
      <c r="GF102" s="78"/>
      <c r="GG102" s="78"/>
      <c r="GH102" s="78"/>
      <c r="GI102" s="78"/>
      <c r="GJ102" s="78"/>
      <c r="GK102" s="78"/>
      <c r="GL102" s="78"/>
      <c r="GM102" s="78"/>
      <c r="GN102" s="78"/>
      <c r="GO102" s="78"/>
      <c r="GP102" s="78"/>
      <c r="GQ102" s="78"/>
      <c r="GR102" s="78"/>
      <c r="GS102" s="78"/>
      <c r="GT102" s="78"/>
      <c r="GU102" s="78"/>
      <c r="GV102" s="78"/>
      <c r="GW102" s="78"/>
      <c r="GX102" s="78"/>
      <c r="GY102" s="78"/>
      <c r="GZ102" s="78"/>
      <c r="HA102" s="78"/>
      <c r="HB102" s="78"/>
      <c r="HC102" s="78"/>
      <c r="HD102" s="78"/>
      <c r="HE102" s="78"/>
      <c r="HF102" s="78"/>
      <c r="HG102" s="78"/>
      <c r="HH102" s="78"/>
      <c r="HI102" s="78"/>
      <c r="HJ102" s="78"/>
      <c r="HK102" s="78"/>
      <c r="HL102" s="78"/>
      <c r="HM102" s="78"/>
      <c r="HN102" s="78"/>
      <c r="HO102" s="78"/>
      <c r="HP102" s="78"/>
      <c r="HQ102" s="78"/>
      <c r="HR102" s="78"/>
      <c r="HS102" s="78"/>
      <c r="HT102" s="78"/>
      <c r="HU102" s="78"/>
      <c r="HV102" s="78"/>
      <c r="HW102" s="78"/>
      <c r="HX102" s="78"/>
      <c r="HY102" s="78"/>
      <c r="HZ102" s="78"/>
      <c r="IA102" s="78"/>
      <c r="IB102" s="78"/>
      <c r="IC102" s="78"/>
      <c r="ID102" s="78"/>
      <c r="IE102" s="78"/>
      <c r="IF102" s="78"/>
      <c r="IG102" s="78"/>
      <c r="IH102" s="78"/>
      <c r="II102" s="78"/>
      <c r="IJ102" s="78"/>
      <c r="IK102" s="78"/>
      <c r="IL102" s="78"/>
      <c r="IM102" s="78"/>
      <c r="IN102" s="78"/>
      <c r="IO102" s="78"/>
      <c r="IP102" s="78"/>
      <c r="IQ102" s="78"/>
      <c r="IR102" s="78"/>
      <c r="IS102" s="78"/>
    </row>
    <row r="103" spans="1:253" s="2" customFormat="1" ht="47.25" x14ac:dyDescent="0.3">
      <c r="A103" s="101" t="s">
        <v>100</v>
      </c>
      <c r="B103" s="99">
        <v>41051100</v>
      </c>
      <c r="C103" s="10">
        <v>33.5</v>
      </c>
      <c r="D103" s="58"/>
      <c r="E103" s="16">
        <v>1338.28</v>
      </c>
      <c r="F103" s="17">
        <v>1338.28</v>
      </c>
      <c r="G103" s="58">
        <v>1338.28</v>
      </c>
      <c r="H103" s="18"/>
      <c r="I103" s="18">
        <f>G103-F103</f>
        <v>0</v>
      </c>
      <c r="J103" s="18"/>
      <c r="K103" s="18">
        <f>G103-D103</f>
        <v>1338.28</v>
      </c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78"/>
      <c r="EC103" s="78"/>
      <c r="ED103" s="78"/>
      <c r="EE103" s="78"/>
      <c r="EF103" s="78"/>
      <c r="EG103" s="78"/>
      <c r="EH103" s="78"/>
      <c r="EI103" s="78"/>
      <c r="EJ103" s="78"/>
      <c r="EK103" s="78"/>
      <c r="EL103" s="78"/>
      <c r="EM103" s="78"/>
      <c r="EN103" s="78"/>
      <c r="EO103" s="78"/>
      <c r="EP103" s="78"/>
      <c r="EQ103" s="78"/>
      <c r="ER103" s="78"/>
      <c r="ES103" s="78"/>
      <c r="ET103" s="78"/>
      <c r="EU103" s="78"/>
      <c r="EV103" s="78"/>
      <c r="EW103" s="78"/>
      <c r="EX103" s="78"/>
      <c r="EY103" s="78"/>
      <c r="EZ103" s="78"/>
      <c r="FA103" s="78"/>
      <c r="FB103" s="78"/>
      <c r="FC103" s="78"/>
      <c r="FD103" s="78"/>
      <c r="FE103" s="78"/>
      <c r="FF103" s="78"/>
      <c r="FG103" s="78"/>
      <c r="FH103" s="78"/>
      <c r="FI103" s="78"/>
      <c r="FJ103" s="78"/>
      <c r="FK103" s="78"/>
      <c r="FL103" s="78"/>
      <c r="FM103" s="78"/>
      <c r="FN103" s="78"/>
      <c r="FO103" s="78"/>
      <c r="FP103" s="78"/>
      <c r="FQ103" s="78"/>
      <c r="FR103" s="78"/>
      <c r="FS103" s="78"/>
      <c r="FT103" s="78"/>
      <c r="FU103" s="78"/>
      <c r="FV103" s="78"/>
      <c r="FW103" s="78"/>
      <c r="FX103" s="78"/>
      <c r="FY103" s="78"/>
      <c r="FZ103" s="78"/>
      <c r="GA103" s="78"/>
      <c r="GB103" s="78"/>
      <c r="GC103" s="78"/>
      <c r="GD103" s="78"/>
      <c r="GE103" s="78"/>
      <c r="GF103" s="78"/>
      <c r="GG103" s="78"/>
      <c r="GH103" s="78"/>
      <c r="GI103" s="78"/>
      <c r="GJ103" s="78"/>
      <c r="GK103" s="78"/>
      <c r="GL103" s="78"/>
      <c r="GM103" s="78"/>
      <c r="GN103" s="78"/>
      <c r="GO103" s="78"/>
      <c r="GP103" s="78"/>
      <c r="GQ103" s="78"/>
      <c r="GR103" s="78"/>
      <c r="GS103" s="78"/>
      <c r="GT103" s="78"/>
      <c r="GU103" s="78"/>
      <c r="GV103" s="78"/>
      <c r="GW103" s="78"/>
      <c r="GX103" s="78"/>
      <c r="GY103" s="78"/>
      <c r="GZ103" s="78"/>
      <c r="HA103" s="78"/>
      <c r="HB103" s="78"/>
      <c r="HC103" s="78"/>
      <c r="HD103" s="78"/>
      <c r="HE103" s="78"/>
      <c r="HF103" s="78"/>
      <c r="HG103" s="78"/>
      <c r="HH103" s="78"/>
      <c r="HI103" s="78"/>
      <c r="HJ103" s="78"/>
      <c r="HK103" s="78"/>
      <c r="HL103" s="78"/>
      <c r="HM103" s="78"/>
      <c r="HN103" s="78"/>
      <c r="HO103" s="78"/>
      <c r="HP103" s="78"/>
      <c r="HQ103" s="78"/>
      <c r="HR103" s="78"/>
      <c r="HS103" s="78"/>
      <c r="HT103" s="78"/>
      <c r="HU103" s="78"/>
      <c r="HV103" s="78"/>
      <c r="HW103" s="78"/>
      <c r="HX103" s="78"/>
      <c r="HY103" s="78"/>
      <c r="HZ103" s="78"/>
      <c r="IA103" s="78"/>
      <c r="IB103" s="78"/>
      <c r="IC103" s="78"/>
      <c r="ID103" s="78"/>
      <c r="IE103" s="78"/>
      <c r="IF103" s="78"/>
      <c r="IG103" s="78"/>
      <c r="IH103" s="78"/>
      <c r="II103" s="78"/>
      <c r="IJ103" s="78"/>
      <c r="IK103" s="78"/>
      <c r="IL103" s="78"/>
      <c r="IM103" s="78"/>
      <c r="IN103" s="78"/>
      <c r="IO103" s="78"/>
      <c r="IP103" s="78"/>
      <c r="IQ103" s="78"/>
      <c r="IR103" s="78"/>
      <c r="IS103" s="78"/>
    </row>
    <row r="104" spans="1:253" s="2" customFormat="1" ht="63.75" x14ac:dyDescent="0.3">
      <c r="A104" s="95" t="s">
        <v>101</v>
      </c>
      <c r="B104" s="99">
        <v>41051200</v>
      </c>
      <c r="C104" s="72">
        <v>1897.9</v>
      </c>
      <c r="D104" s="92">
        <v>951.5</v>
      </c>
      <c r="E104" s="16">
        <v>3529.3</v>
      </c>
      <c r="F104" s="17">
        <v>1905.1</v>
      </c>
      <c r="G104" s="16">
        <v>1057</v>
      </c>
      <c r="H104" s="18">
        <f>G104/F104*100</f>
        <v>55.482651829300302</v>
      </c>
      <c r="I104" s="18">
        <f>G104-F104</f>
        <v>-848.09999999999991</v>
      </c>
      <c r="J104" s="18">
        <f>G104/E104*100</f>
        <v>29.949281727254697</v>
      </c>
      <c r="K104" s="18">
        <f>G104-D104</f>
        <v>105.5</v>
      </c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8"/>
      <c r="DC104" s="78"/>
      <c r="DD104" s="78"/>
      <c r="DE104" s="78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  <c r="DP104" s="78"/>
      <c r="DQ104" s="78"/>
      <c r="DR104" s="78"/>
      <c r="DS104" s="78"/>
      <c r="DT104" s="78"/>
      <c r="DU104" s="78"/>
      <c r="DV104" s="78"/>
      <c r="DW104" s="78"/>
      <c r="DX104" s="78"/>
      <c r="DY104" s="78"/>
      <c r="DZ104" s="78"/>
      <c r="EA104" s="78"/>
      <c r="EB104" s="78"/>
      <c r="EC104" s="78"/>
      <c r="ED104" s="78"/>
      <c r="EE104" s="78"/>
      <c r="EF104" s="78"/>
      <c r="EG104" s="78"/>
      <c r="EH104" s="78"/>
      <c r="EI104" s="78"/>
      <c r="EJ104" s="78"/>
      <c r="EK104" s="78"/>
      <c r="EL104" s="78"/>
      <c r="EM104" s="78"/>
      <c r="EN104" s="78"/>
      <c r="EO104" s="78"/>
      <c r="EP104" s="78"/>
      <c r="EQ104" s="78"/>
      <c r="ER104" s="78"/>
      <c r="ES104" s="78"/>
      <c r="ET104" s="78"/>
      <c r="EU104" s="78"/>
      <c r="EV104" s="78"/>
      <c r="EW104" s="78"/>
      <c r="EX104" s="78"/>
      <c r="EY104" s="78"/>
      <c r="EZ104" s="78"/>
      <c r="FA104" s="78"/>
      <c r="FB104" s="78"/>
      <c r="FC104" s="78"/>
      <c r="FD104" s="78"/>
      <c r="FE104" s="78"/>
      <c r="FF104" s="78"/>
      <c r="FG104" s="78"/>
      <c r="FH104" s="78"/>
      <c r="FI104" s="78"/>
      <c r="FJ104" s="78"/>
      <c r="FK104" s="78"/>
      <c r="FL104" s="78"/>
      <c r="FM104" s="78"/>
      <c r="FN104" s="78"/>
      <c r="FO104" s="78"/>
      <c r="FP104" s="78"/>
      <c r="FQ104" s="78"/>
      <c r="FR104" s="78"/>
      <c r="FS104" s="78"/>
      <c r="FT104" s="78"/>
      <c r="FU104" s="78"/>
      <c r="FV104" s="78"/>
      <c r="FW104" s="78"/>
      <c r="FX104" s="78"/>
      <c r="FY104" s="78"/>
      <c r="FZ104" s="78"/>
      <c r="GA104" s="78"/>
      <c r="GB104" s="78"/>
      <c r="GC104" s="78"/>
      <c r="GD104" s="78"/>
      <c r="GE104" s="78"/>
      <c r="GF104" s="78"/>
      <c r="GG104" s="78"/>
      <c r="GH104" s="78"/>
      <c r="GI104" s="78"/>
      <c r="GJ104" s="78"/>
      <c r="GK104" s="78"/>
      <c r="GL104" s="78"/>
      <c r="GM104" s="78"/>
      <c r="GN104" s="78"/>
      <c r="GO104" s="78"/>
      <c r="GP104" s="78"/>
      <c r="GQ104" s="78"/>
      <c r="GR104" s="78"/>
      <c r="GS104" s="78"/>
      <c r="GT104" s="78"/>
      <c r="GU104" s="78"/>
      <c r="GV104" s="78"/>
      <c r="GW104" s="78"/>
      <c r="GX104" s="78"/>
      <c r="GY104" s="78"/>
      <c r="GZ104" s="78"/>
      <c r="HA104" s="78"/>
      <c r="HB104" s="78"/>
      <c r="HC104" s="78"/>
      <c r="HD104" s="78"/>
      <c r="HE104" s="78"/>
      <c r="HF104" s="78"/>
      <c r="HG104" s="78"/>
      <c r="HH104" s="78"/>
      <c r="HI104" s="78"/>
      <c r="HJ104" s="78"/>
      <c r="HK104" s="78"/>
      <c r="HL104" s="78"/>
      <c r="HM104" s="78"/>
      <c r="HN104" s="78"/>
      <c r="HO104" s="78"/>
      <c r="HP104" s="78"/>
      <c r="HQ104" s="78"/>
      <c r="HR104" s="78"/>
      <c r="HS104" s="78"/>
      <c r="HT104" s="78"/>
      <c r="HU104" s="78"/>
      <c r="HV104" s="78"/>
      <c r="HW104" s="78"/>
      <c r="HX104" s="78"/>
      <c r="HY104" s="78"/>
      <c r="HZ104" s="78"/>
      <c r="IA104" s="78"/>
      <c r="IB104" s="78"/>
      <c r="IC104" s="78"/>
      <c r="ID104" s="78"/>
      <c r="IE104" s="78"/>
      <c r="IF104" s="78"/>
      <c r="IG104" s="78"/>
      <c r="IH104" s="78"/>
      <c r="II104" s="78"/>
      <c r="IJ104" s="78"/>
      <c r="IK104" s="78"/>
      <c r="IL104" s="78"/>
      <c r="IM104" s="78"/>
      <c r="IN104" s="78"/>
      <c r="IO104" s="78"/>
      <c r="IP104" s="78"/>
      <c r="IQ104" s="78"/>
      <c r="IR104" s="78"/>
      <c r="IS104" s="78"/>
    </row>
    <row r="105" spans="1:253" s="2" customFormat="1" ht="63" x14ac:dyDescent="0.3">
      <c r="A105" s="102" t="s">
        <v>102</v>
      </c>
      <c r="B105" s="91">
        <v>41051400</v>
      </c>
      <c r="C105" s="72">
        <v>930.3</v>
      </c>
      <c r="D105" s="92">
        <v>591.70000000000005</v>
      </c>
      <c r="E105" s="16">
        <v>1293.5</v>
      </c>
      <c r="F105" s="17">
        <v>174.8</v>
      </c>
      <c r="G105" s="16">
        <v>174.8</v>
      </c>
      <c r="H105" s="18"/>
      <c r="I105" s="18">
        <f>G105-F105</f>
        <v>0</v>
      </c>
      <c r="J105" s="18"/>
      <c r="K105" s="18">
        <f>G105-D105</f>
        <v>-416.90000000000003</v>
      </c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8"/>
      <c r="EC105" s="78"/>
      <c r="ED105" s="78"/>
      <c r="EE105" s="78"/>
      <c r="EF105" s="78"/>
      <c r="EG105" s="78"/>
      <c r="EH105" s="78"/>
      <c r="EI105" s="78"/>
      <c r="EJ105" s="78"/>
      <c r="EK105" s="78"/>
      <c r="EL105" s="78"/>
      <c r="EM105" s="78"/>
      <c r="EN105" s="78"/>
      <c r="EO105" s="78"/>
      <c r="EP105" s="78"/>
      <c r="EQ105" s="78"/>
      <c r="ER105" s="78"/>
      <c r="ES105" s="78"/>
      <c r="ET105" s="78"/>
      <c r="EU105" s="78"/>
      <c r="EV105" s="78"/>
      <c r="EW105" s="78"/>
      <c r="EX105" s="78"/>
      <c r="EY105" s="78"/>
      <c r="EZ105" s="78"/>
      <c r="FA105" s="78"/>
      <c r="FB105" s="78"/>
      <c r="FC105" s="78"/>
      <c r="FD105" s="78"/>
      <c r="FE105" s="78"/>
      <c r="FF105" s="78"/>
      <c r="FG105" s="78"/>
      <c r="FH105" s="78"/>
      <c r="FI105" s="78"/>
      <c r="FJ105" s="78"/>
      <c r="FK105" s="78"/>
      <c r="FL105" s="78"/>
      <c r="FM105" s="78"/>
      <c r="FN105" s="78"/>
      <c r="FO105" s="78"/>
      <c r="FP105" s="78"/>
      <c r="FQ105" s="78"/>
      <c r="FR105" s="78"/>
      <c r="FS105" s="78"/>
      <c r="FT105" s="78"/>
      <c r="FU105" s="78"/>
      <c r="FV105" s="78"/>
      <c r="FW105" s="78"/>
      <c r="FX105" s="78"/>
      <c r="FY105" s="78"/>
      <c r="FZ105" s="78"/>
      <c r="GA105" s="78"/>
      <c r="GB105" s="78"/>
      <c r="GC105" s="78"/>
      <c r="GD105" s="78"/>
      <c r="GE105" s="78"/>
      <c r="GF105" s="78"/>
      <c r="GG105" s="78"/>
      <c r="GH105" s="78"/>
      <c r="GI105" s="78"/>
      <c r="GJ105" s="78"/>
      <c r="GK105" s="78"/>
      <c r="GL105" s="78"/>
      <c r="GM105" s="78"/>
      <c r="GN105" s="78"/>
      <c r="GO105" s="78"/>
      <c r="GP105" s="78"/>
      <c r="GQ105" s="78"/>
      <c r="GR105" s="78"/>
      <c r="GS105" s="78"/>
      <c r="GT105" s="78"/>
      <c r="GU105" s="78"/>
      <c r="GV105" s="78"/>
      <c r="GW105" s="78"/>
      <c r="GX105" s="78"/>
      <c r="GY105" s="78"/>
      <c r="GZ105" s="78"/>
      <c r="HA105" s="78"/>
      <c r="HB105" s="78"/>
      <c r="HC105" s="78"/>
      <c r="HD105" s="78"/>
      <c r="HE105" s="78"/>
      <c r="HF105" s="78"/>
      <c r="HG105" s="78"/>
      <c r="HH105" s="78"/>
      <c r="HI105" s="78"/>
      <c r="HJ105" s="78"/>
      <c r="HK105" s="78"/>
      <c r="HL105" s="78"/>
      <c r="HM105" s="78"/>
      <c r="HN105" s="78"/>
      <c r="HO105" s="78"/>
      <c r="HP105" s="78"/>
      <c r="HQ105" s="78"/>
      <c r="HR105" s="78"/>
      <c r="HS105" s="78"/>
      <c r="HT105" s="78"/>
      <c r="HU105" s="78"/>
      <c r="HV105" s="78"/>
      <c r="HW105" s="78"/>
      <c r="HX105" s="78"/>
      <c r="HY105" s="78"/>
      <c r="HZ105" s="78"/>
      <c r="IA105" s="78"/>
      <c r="IB105" s="78"/>
      <c r="IC105" s="78"/>
      <c r="ID105" s="78"/>
      <c r="IE105" s="78"/>
      <c r="IF105" s="78"/>
      <c r="IG105" s="78"/>
      <c r="IH105" s="78"/>
      <c r="II105" s="78"/>
      <c r="IJ105" s="78"/>
      <c r="IK105" s="78"/>
      <c r="IL105" s="78"/>
      <c r="IM105" s="78"/>
      <c r="IN105" s="78"/>
      <c r="IO105" s="78"/>
      <c r="IP105" s="78"/>
      <c r="IQ105" s="78"/>
      <c r="IR105" s="78"/>
      <c r="IS105" s="78"/>
    </row>
    <row r="106" spans="1:253" ht="47.25" x14ac:dyDescent="0.3">
      <c r="A106" s="101" t="s">
        <v>103</v>
      </c>
      <c r="B106" s="103">
        <v>41051500</v>
      </c>
      <c r="C106" s="104">
        <v>8348.5</v>
      </c>
      <c r="D106" s="16">
        <v>4356.7</v>
      </c>
      <c r="E106" s="16">
        <v>1928.6469999999999</v>
      </c>
      <c r="F106" s="58">
        <v>1928.6469999999999</v>
      </c>
      <c r="G106" s="144">
        <v>1928.6469999999999</v>
      </c>
      <c r="H106" s="18">
        <f>G106/F106*100</f>
        <v>100</v>
      </c>
      <c r="I106" s="18">
        <f>G106-F106</f>
        <v>0</v>
      </c>
      <c r="J106" s="18">
        <f>G106/E106*100</f>
        <v>100</v>
      </c>
      <c r="K106" s="18">
        <f>G106-D106</f>
        <v>-2428.0529999999999</v>
      </c>
    </row>
    <row r="107" spans="1:253" s="2" customFormat="1" ht="63.75" x14ac:dyDescent="0.3">
      <c r="A107" s="95" t="s">
        <v>104</v>
      </c>
      <c r="B107" s="91">
        <v>41052000</v>
      </c>
      <c r="C107" s="10">
        <v>1948.5</v>
      </c>
      <c r="D107" s="92">
        <v>1948.5</v>
      </c>
      <c r="E107" s="20"/>
      <c r="F107" s="17"/>
      <c r="G107" s="92"/>
      <c r="H107" s="18"/>
      <c r="I107" s="18">
        <f>G107-F107</f>
        <v>0</v>
      </c>
      <c r="J107" s="18"/>
      <c r="K107" s="18">
        <f>G107-D107</f>
        <v>-1948.5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53" s="2" customFormat="1" ht="79.5" hidden="1" x14ac:dyDescent="0.3">
      <c r="A108" s="95" t="s">
        <v>115</v>
      </c>
      <c r="B108" s="91">
        <v>41052200</v>
      </c>
      <c r="C108" s="10">
        <v>3000</v>
      </c>
      <c r="D108" s="92"/>
      <c r="E108" s="20"/>
      <c r="F108" s="17"/>
      <c r="G108" s="92"/>
      <c r="H108" s="18"/>
      <c r="I108" s="18">
        <f>G108-F108</f>
        <v>0</v>
      </c>
      <c r="J108" s="18"/>
      <c r="K108" s="18">
        <f>G108-D108</f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53" s="2" customFormat="1" ht="63.75" hidden="1" x14ac:dyDescent="0.3">
      <c r="A109" s="95" t="s">
        <v>116</v>
      </c>
      <c r="B109" s="91">
        <v>41052300</v>
      </c>
      <c r="C109" s="10">
        <v>300</v>
      </c>
      <c r="D109" s="92"/>
      <c r="E109" s="20"/>
      <c r="F109" s="17"/>
      <c r="G109" s="92"/>
      <c r="H109" s="18"/>
      <c r="I109" s="18">
        <f>G109-F109</f>
        <v>0</v>
      </c>
      <c r="J109" s="18"/>
      <c r="K109" s="18">
        <f>G109-D109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53" s="2" customFormat="1" ht="95.25" x14ac:dyDescent="0.3">
      <c r="A110" s="95" t="s">
        <v>117</v>
      </c>
      <c r="B110" s="91">
        <v>41054000</v>
      </c>
      <c r="C110" s="10"/>
      <c r="D110" s="92"/>
      <c r="E110" s="20">
        <v>500</v>
      </c>
      <c r="F110" s="17">
        <v>500</v>
      </c>
      <c r="G110" s="92">
        <v>500</v>
      </c>
      <c r="H110" s="18"/>
      <c r="I110" s="18">
        <f>G110-F110</f>
        <v>0</v>
      </c>
      <c r="J110" s="18"/>
      <c r="K110" s="18">
        <f>G110-D110</f>
        <v>500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53" s="2" customFormat="1" ht="63.75" x14ac:dyDescent="0.3">
      <c r="A111" s="95" t="s">
        <v>124</v>
      </c>
      <c r="B111" s="91">
        <v>41055000</v>
      </c>
      <c r="C111" s="10"/>
      <c r="D111" s="92"/>
      <c r="E111" s="20">
        <f>2220.4+1400</f>
        <v>3620.4</v>
      </c>
      <c r="F111" s="17">
        <v>3620.4</v>
      </c>
      <c r="G111" s="92">
        <v>3620.4</v>
      </c>
      <c r="H111" s="18"/>
      <c r="I111" s="18"/>
      <c r="J111" s="18"/>
      <c r="K111" s="1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53" s="2" customFormat="1" ht="31.5" x14ac:dyDescent="0.3">
      <c r="A112" s="79" t="s">
        <v>105</v>
      </c>
      <c r="B112" s="86">
        <v>41053900</v>
      </c>
      <c r="C112" s="32">
        <v>7193.8</v>
      </c>
      <c r="D112" s="84">
        <v>3430.1959999999999</v>
      </c>
      <c r="E112" s="84">
        <f>1481.5+35+1335+474.8+12+49+193</f>
        <v>3580.3</v>
      </c>
      <c r="F112" s="18">
        <f>2434.871-1.6+49+193</f>
        <v>2675.2710000000002</v>
      </c>
      <c r="G112" s="84">
        <v>1377.4542899999999</v>
      </c>
      <c r="H112" s="18">
        <f>G112/F112*100</f>
        <v>51.488402109543287</v>
      </c>
      <c r="I112" s="18">
        <f>G112-F112</f>
        <v>-1297.8167100000003</v>
      </c>
      <c r="J112" s="18">
        <f>G112/E112*100</f>
        <v>38.473152808423869</v>
      </c>
      <c r="K112" s="18">
        <f>G112-D112</f>
        <v>-2052.7417100000002</v>
      </c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  <c r="EO112" s="78"/>
      <c r="EP112" s="78"/>
      <c r="EQ112" s="78"/>
      <c r="ER112" s="78"/>
      <c r="ES112" s="78"/>
      <c r="ET112" s="78"/>
      <c r="EU112" s="78"/>
      <c r="EV112" s="78"/>
      <c r="EW112" s="78"/>
      <c r="EX112" s="78"/>
      <c r="EY112" s="78"/>
      <c r="EZ112" s="78"/>
      <c r="FA112" s="78"/>
      <c r="FB112" s="78"/>
      <c r="FC112" s="78"/>
      <c r="FD112" s="78"/>
      <c r="FE112" s="78"/>
      <c r="FF112" s="78"/>
      <c r="FG112" s="78"/>
      <c r="FH112" s="78"/>
      <c r="FI112" s="78"/>
      <c r="FJ112" s="78"/>
      <c r="FK112" s="78"/>
      <c r="FL112" s="78"/>
      <c r="FM112" s="78"/>
      <c r="FN112" s="78"/>
      <c r="FO112" s="78"/>
      <c r="FP112" s="78"/>
      <c r="FQ112" s="78"/>
      <c r="FR112" s="78"/>
      <c r="FS112" s="78"/>
      <c r="FT112" s="78"/>
      <c r="FU112" s="78"/>
      <c r="FV112" s="78"/>
      <c r="FW112" s="78"/>
      <c r="FX112" s="78"/>
      <c r="FY112" s="78"/>
      <c r="FZ112" s="78"/>
      <c r="GA112" s="78"/>
      <c r="GB112" s="78"/>
      <c r="GC112" s="78"/>
      <c r="GD112" s="78"/>
      <c r="GE112" s="78"/>
      <c r="GF112" s="78"/>
      <c r="GG112" s="78"/>
      <c r="GH112" s="78"/>
      <c r="GI112" s="78"/>
      <c r="GJ112" s="78"/>
      <c r="GK112" s="78"/>
      <c r="GL112" s="78"/>
      <c r="GM112" s="78"/>
      <c r="GN112" s="78"/>
      <c r="GO112" s="78"/>
      <c r="GP112" s="78"/>
      <c r="GQ112" s="78"/>
      <c r="GR112" s="78"/>
      <c r="GS112" s="78"/>
      <c r="GT112" s="78"/>
      <c r="GU112" s="78"/>
      <c r="GV112" s="78"/>
      <c r="GW112" s="78"/>
      <c r="GX112" s="78"/>
      <c r="GY112" s="78"/>
      <c r="GZ112" s="78"/>
      <c r="HA112" s="78"/>
      <c r="HB112" s="78"/>
      <c r="HC112" s="78"/>
      <c r="HD112" s="78"/>
      <c r="HE112" s="78"/>
      <c r="HF112" s="78"/>
      <c r="HG112" s="78"/>
      <c r="HH112" s="78"/>
      <c r="HI112" s="78"/>
      <c r="HJ112" s="78"/>
      <c r="HK112" s="78"/>
      <c r="HL112" s="78"/>
      <c r="HM112" s="78"/>
      <c r="HN112" s="78"/>
      <c r="HO112" s="78"/>
      <c r="HP112" s="78"/>
      <c r="HQ112" s="78"/>
      <c r="HR112" s="78"/>
      <c r="HS112" s="78"/>
      <c r="HT112" s="78"/>
      <c r="HU112" s="78"/>
      <c r="HV112" s="78"/>
      <c r="HW112" s="78"/>
      <c r="HX112" s="78"/>
      <c r="HY112" s="78"/>
      <c r="HZ112" s="78"/>
      <c r="IA112" s="78"/>
      <c r="IB112" s="78"/>
      <c r="IC112" s="78"/>
      <c r="ID112" s="78"/>
      <c r="IE112" s="78"/>
      <c r="IF112" s="78"/>
      <c r="IG112" s="78"/>
      <c r="IH112" s="78"/>
      <c r="II112" s="78"/>
      <c r="IJ112" s="78"/>
      <c r="IK112" s="78"/>
      <c r="IL112" s="78"/>
      <c r="IM112" s="78"/>
      <c r="IN112" s="78"/>
      <c r="IO112" s="78"/>
      <c r="IP112" s="78"/>
      <c r="IQ112" s="78"/>
      <c r="IR112" s="78"/>
      <c r="IS112" s="78"/>
    </row>
    <row r="113" spans="1:253" s="2" customFormat="1" x14ac:dyDescent="0.3">
      <c r="A113" s="79" t="s">
        <v>106</v>
      </c>
      <c r="B113" s="86">
        <v>41000000</v>
      </c>
      <c r="C113" s="32">
        <f>C115+C119</f>
        <v>16505.3</v>
      </c>
      <c r="D113" s="32">
        <f>D115+D119</f>
        <v>9143</v>
      </c>
      <c r="E113" s="32">
        <f>E115+E119</f>
        <v>17913.5</v>
      </c>
      <c r="F113" s="32">
        <f>F115+F119</f>
        <v>16413.54</v>
      </c>
      <c r="G113" s="32">
        <f>G115+G119</f>
        <v>6957.36114</v>
      </c>
      <c r="H113" s="18">
        <f>G113/F113*100</f>
        <v>42.387937885428734</v>
      </c>
      <c r="I113" s="18">
        <f>G113-F113</f>
        <v>-9456.17886</v>
      </c>
      <c r="J113" s="18">
        <f>G113/E113*100</f>
        <v>38.838647612136093</v>
      </c>
      <c r="K113" s="18">
        <f>G113-D113</f>
        <v>-2185.63886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53" s="2" customFormat="1" x14ac:dyDescent="0.3">
      <c r="A114" s="105" t="s">
        <v>84</v>
      </c>
      <c r="B114" s="86"/>
      <c r="C114" s="32"/>
      <c r="D114" s="16"/>
      <c r="E114" s="16"/>
      <c r="F114" s="17"/>
      <c r="G114" s="16"/>
      <c r="H114" s="18"/>
      <c r="I114" s="18"/>
      <c r="J114" s="18"/>
      <c r="K114" s="1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53" s="2" customFormat="1" x14ac:dyDescent="0.3">
      <c r="A115" s="106" t="s">
        <v>85</v>
      </c>
      <c r="B115" s="86">
        <v>41030000</v>
      </c>
      <c r="C115" s="32">
        <f>C116+C118</f>
        <v>0</v>
      </c>
      <c r="D115" s="32">
        <v>0</v>
      </c>
      <c r="E115" s="32">
        <f>E116+E118</f>
        <v>0</v>
      </c>
      <c r="F115" s="32">
        <f>F116+F118</f>
        <v>0</v>
      </c>
      <c r="G115" s="32">
        <f>G116+G118</f>
        <v>0</v>
      </c>
      <c r="H115" s="18"/>
      <c r="I115" s="18">
        <f>G115-F115</f>
        <v>0</v>
      </c>
      <c r="J115" s="18"/>
      <c r="K115" s="18">
        <f>G115-D115</f>
        <v>0</v>
      </c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80"/>
      <c r="DC115" s="80"/>
      <c r="DD115" s="80"/>
      <c r="DE115" s="80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80"/>
      <c r="DQ115" s="80"/>
      <c r="DR115" s="80"/>
      <c r="DS115" s="80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80"/>
      <c r="EE115" s="80"/>
      <c r="EF115" s="80"/>
      <c r="EG115" s="80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80"/>
      <c r="FG115" s="80"/>
      <c r="FH115" s="80"/>
      <c r="FI115" s="80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80"/>
      <c r="FU115" s="80"/>
      <c r="FV115" s="80"/>
      <c r="FW115" s="80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80"/>
      <c r="GI115" s="80"/>
      <c r="GJ115" s="80"/>
      <c r="GK115" s="80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  <c r="GV115" s="80"/>
      <c r="GW115" s="80"/>
      <c r="GX115" s="80"/>
      <c r="GY115" s="80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  <c r="HJ115" s="80"/>
      <c r="HK115" s="80"/>
      <c r="HL115" s="80"/>
      <c r="HM115" s="80"/>
      <c r="HN115" s="80"/>
      <c r="HO115" s="80"/>
      <c r="HP115" s="80"/>
      <c r="HQ115" s="80"/>
      <c r="HR115" s="80"/>
      <c r="HS115" s="80"/>
      <c r="HT115" s="80"/>
      <c r="HU115" s="80"/>
      <c r="HV115" s="80"/>
      <c r="HW115" s="80"/>
      <c r="HX115" s="80"/>
      <c r="HY115" s="80"/>
      <c r="HZ115" s="80"/>
      <c r="IA115" s="80"/>
      <c r="IB115" s="80"/>
      <c r="IC115" s="80"/>
      <c r="ID115" s="80"/>
      <c r="IE115" s="80"/>
      <c r="IF115" s="80"/>
      <c r="IG115" s="80"/>
      <c r="IH115" s="80"/>
      <c r="II115" s="80"/>
      <c r="IJ115" s="80"/>
      <c r="IK115" s="80"/>
      <c r="IL115" s="80"/>
      <c r="IM115" s="80"/>
      <c r="IN115" s="80"/>
      <c r="IO115" s="80"/>
      <c r="IP115" s="80"/>
      <c r="IQ115" s="80"/>
      <c r="IR115" s="80"/>
      <c r="IS115" s="80"/>
    </row>
    <row r="116" spans="1:253" s="2" customFormat="1" ht="48" hidden="1" x14ac:dyDescent="0.3">
      <c r="A116" s="96" t="s">
        <v>90</v>
      </c>
      <c r="B116" s="7">
        <v>41034500</v>
      </c>
      <c r="C116" s="9"/>
      <c r="D116" s="16"/>
      <c r="E116" s="16"/>
      <c r="F116" s="17"/>
      <c r="G116" s="16"/>
      <c r="H116" s="18" t="e">
        <f>G116/F116*100</f>
        <v>#DIV/0!</v>
      </c>
      <c r="I116" s="18"/>
      <c r="J116" s="18" t="e">
        <f>G116/E116*100</f>
        <v>#DIV/0!</v>
      </c>
      <c r="K116" s="18">
        <f>G116-D116</f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53" s="2" customFormat="1" ht="47.25" hidden="1" x14ac:dyDescent="0.3">
      <c r="A117" s="107" t="s">
        <v>107</v>
      </c>
      <c r="B117" s="12">
        <v>41034400</v>
      </c>
      <c r="C117" s="15"/>
      <c r="D117" s="16"/>
      <c r="E117" s="108"/>
      <c r="F117" s="17"/>
      <c r="G117" s="16"/>
      <c r="H117" s="18" t="e">
        <f>G117/F117*100</f>
        <v>#DIV/0!</v>
      </c>
      <c r="I117" s="18"/>
      <c r="J117" s="18" t="e">
        <f>G117/E117*100</f>
        <v>#DIV/0!</v>
      </c>
      <c r="K117" s="18">
        <f>G117-D117</f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53" s="2" customFormat="1" ht="126" hidden="1" x14ac:dyDescent="0.3">
      <c r="A118" s="109" t="s">
        <v>108</v>
      </c>
      <c r="B118" s="12">
        <v>41036600</v>
      </c>
      <c r="C118" s="15"/>
      <c r="D118" s="108"/>
      <c r="E118" s="108"/>
      <c r="F118" s="17"/>
      <c r="G118" s="108"/>
      <c r="H118" s="18" t="e">
        <f>G118/F118*100</f>
        <v>#DIV/0!</v>
      </c>
      <c r="I118" s="18"/>
      <c r="J118" s="18" t="e">
        <f>G118/E118*100</f>
        <v>#DIV/0!</v>
      </c>
      <c r="K118" s="18">
        <f>G118-D118</f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53" s="80" customFormat="1" ht="31.5" x14ac:dyDescent="0.3">
      <c r="A119" s="97" t="s">
        <v>91</v>
      </c>
      <c r="B119" s="86">
        <v>41050000</v>
      </c>
      <c r="C119" s="110">
        <f>C121+C122+C123</f>
        <v>16505.3</v>
      </c>
      <c r="D119" s="110">
        <f>D120+D121+D123+D122</f>
        <v>9143</v>
      </c>
      <c r="E119" s="110">
        <f>E120+E121+E123+E122</f>
        <v>17913.5</v>
      </c>
      <c r="F119" s="110">
        <f t="shared" ref="F119:G119" si="12">F120+F121+F123+F122</f>
        <v>16413.54</v>
      </c>
      <c r="G119" s="110">
        <f t="shared" si="12"/>
        <v>6957.36114</v>
      </c>
      <c r="H119" s="18">
        <f>G119/F119*100</f>
        <v>42.387937885428734</v>
      </c>
      <c r="I119" s="18">
        <f>G119-F119</f>
        <v>-9456.17886</v>
      </c>
      <c r="J119" s="18">
        <f>G119/E119*100</f>
        <v>38.838647612136093</v>
      </c>
      <c r="K119" s="18">
        <f>G119-D119</f>
        <v>-2185.63886</v>
      </c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53" s="139" customFormat="1" ht="47.25" x14ac:dyDescent="0.3">
      <c r="A120" s="136" t="s">
        <v>119</v>
      </c>
      <c r="B120" s="137">
        <v>41051600</v>
      </c>
      <c r="C120" s="138"/>
      <c r="D120" s="138"/>
      <c r="E120" s="138">
        <v>462.4</v>
      </c>
      <c r="F120" s="138">
        <v>462.4</v>
      </c>
      <c r="G120" s="145">
        <v>462.37257</v>
      </c>
      <c r="H120" s="17"/>
      <c r="I120" s="17"/>
      <c r="J120" s="18">
        <f>G120/E120*100</f>
        <v>99.994067906574401</v>
      </c>
      <c r="K120" s="17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53" s="2" customFormat="1" ht="31.5" x14ac:dyDescent="0.3">
      <c r="A121" s="111" t="s">
        <v>109</v>
      </c>
      <c r="B121" s="12">
        <v>41053600</v>
      </c>
      <c r="C121" s="15">
        <v>6872</v>
      </c>
      <c r="D121" s="108">
        <v>5000</v>
      </c>
      <c r="E121" s="108">
        <f>4962.1+7000</f>
        <v>11962.1</v>
      </c>
      <c r="F121" s="108">
        <v>11962.14</v>
      </c>
      <c r="G121" s="146">
        <v>2745.98857</v>
      </c>
      <c r="H121" s="18">
        <f>G121/F121*100</f>
        <v>22.955663200731642</v>
      </c>
      <c r="I121" s="18">
        <f>G121-F121</f>
        <v>-9216.1514299999999</v>
      </c>
      <c r="J121" s="18">
        <f>G121/E121*100</f>
        <v>22.955739962046799</v>
      </c>
      <c r="K121" s="18">
        <f>G121-D121</f>
        <v>-2254.01143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53" s="2" customFormat="1" ht="94.5" hidden="1" x14ac:dyDescent="0.3">
      <c r="A122" s="111" t="s">
        <v>117</v>
      </c>
      <c r="B122" s="12">
        <v>41540000</v>
      </c>
      <c r="C122" s="15">
        <v>495</v>
      </c>
      <c r="D122" s="108"/>
      <c r="E122" s="108"/>
      <c r="F122" s="17"/>
      <c r="G122" s="108"/>
      <c r="H122" s="18"/>
      <c r="I122" s="18">
        <f>G122-F122</f>
        <v>0</v>
      </c>
      <c r="J122" s="18"/>
      <c r="K122" s="18">
        <f>G122-D122</f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53" s="2" customFormat="1" ht="32.25" thickBot="1" x14ac:dyDescent="0.35">
      <c r="A123" s="112" t="s">
        <v>110</v>
      </c>
      <c r="B123" s="113">
        <v>41053900</v>
      </c>
      <c r="C123" s="110">
        <v>9138.2999999999993</v>
      </c>
      <c r="D123" s="84">
        <v>4143</v>
      </c>
      <c r="E123" s="114">
        <f>5125+35+460+62-193</f>
        <v>5489</v>
      </c>
      <c r="F123" s="18">
        <f>4120+62-193</f>
        <v>3989</v>
      </c>
      <c r="G123" s="114">
        <v>3749</v>
      </c>
      <c r="H123" s="18">
        <f>G123/F123*100</f>
        <v>93.983454499874654</v>
      </c>
      <c r="I123" s="18">
        <f>G123-F123</f>
        <v>-240</v>
      </c>
      <c r="J123" s="18">
        <f>G123/E123*100</f>
        <v>68.30023683731099</v>
      </c>
      <c r="K123" s="18">
        <f>G123-D123</f>
        <v>-394</v>
      </c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  <c r="DC123" s="80"/>
      <c r="DD123" s="80"/>
      <c r="DE123" s="80"/>
      <c r="DF123" s="80"/>
      <c r="DG123" s="80"/>
      <c r="DH123" s="80"/>
      <c r="DI123" s="80"/>
      <c r="DJ123" s="80"/>
      <c r="DK123" s="80"/>
      <c r="DL123" s="80"/>
      <c r="DM123" s="80"/>
      <c r="DN123" s="80"/>
      <c r="DO123" s="80"/>
      <c r="DP123" s="80"/>
      <c r="DQ123" s="80"/>
      <c r="DR123" s="80"/>
      <c r="DS123" s="80"/>
      <c r="DT123" s="80"/>
      <c r="DU123" s="80"/>
      <c r="DV123" s="80"/>
      <c r="DW123" s="80"/>
      <c r="DX123" s="80"/>
      <c r="DY123" s="80"/>
      <c r="DZ123" s="80"/>
      <c r="EA123" s="80"/>
      <c r="EB123" s="80"/>
      <c r="EC123" s="80"/>
      <c r="ED123" s="80"/>
      <c r="EE123" s="80"/>
      <c r="EF123" s="80"/>
      <c r="EG123" s="80"/>
      <c r="EH123" s="80"/>
      <c r="EI123" s="80"/>
      <c r="EJ123" s="80"/>
      <c r="EK123" s="80"/>
      <c r="EL123" s="80"/>
      <c r="EM123" s="80"/>
      <c r="EN123" s="80"/>
      <c r="EO123" s="80"/>
      <c r="EP123" s="80"/>
      <c r="EQ123" s="80"/>
      <c r="ER123" s="80"/>
      <c r="ES123" s="80"/>
      <c r="ET123" s="80"/>
      <c r="EU123" s="80"/>
      <c r="EV123" s="80"/>
      <c r="EW123" s="80"/>
      <c r="EX123" s="80"/>
      <c r="EY123" s="80"/>
      <c r="EZ123" s="80"/>
      <c r="FA123" s="80"/>
      <c r="FB123" s="80"/>
      <c r="FC123" s="80"/>
      <c r="FD123" s="80"/>
      <c r="FE123" s="80"/>
      <c r="FF123" s="80"/>
      <c r="FG123" s="80"/>
      <c r="FH123" s="80"/>
      <c r="FI123" s="80"/>
      <c r="FJ123" s="80"/>
      <c r="FK123" s="80"/>
      <c r="FL123" s="80"/>
      <c r="FM123" s="80"/>
      <c r="FN123" s="80"/>
      <c r="FO123" s="80"/>
      <c r="FP123" s="80"/>
      <c r="FQ123" s="80"/>
      <c r="FR123" s="80"/>
      <c r="FS123" s="80"/>
      <c r="FT123" s="80"/>
      <c r="FU123" s="80"/>
      <c r="FV123" s="80"/>
      <c r="FW123" s="80"/>
      <c r="FX123" s="80"/>
      <c r="FY123" s="80"/>
      <c r="FZ123" s="80"/>
      <c r="GA123" s="80"/>
      <c r="GB123" s="80"/>
      <c r="GC123" s="80"/>
      <c r="GD123" s="80"/>
      <c r="GE123" s="80"/>
      <c r="GF123" s="80"/>
      <c r="GG123" s="80"/>
      <c r="GH123" s="80"/>
      <c r="GI123" s="80"/>
      <c r="GJ123" s="80"/>
      <c r="GK123" s="80"/>
      <c r="GL123" s="80"/>
      <c r="GM123" s="80"/>
      <c r="GN123" s="80"/>
      <c r="GO123" s="80"/>
      <c r="GP123" s="80"/>
      <c r="GQ123" s="80"/>
      <c r="GR123" s="80"/>
      <c r="GS123" s="80"/>
      <c r="GT123" s="80"/>
      <c r="GU123" s="80"/>
      <c r="GV123" s="80"/>
      <c r="GW123" s="80"/>
      <c r="GX123" s="80"/>
      <c r="GY123" s="80"/>
      <c r="GZ123" s="80"/>
      <c r="HA123" s="80"/>
      <c r="HB123" s="80"/>
      <c r="HC123" s="80"/>
      <c r="HD123" s="80"/>
      <c r="HE123" s="80"/>
      <c r="HF123" s="80"/>
      <c r="HG123" s="80"/>
      <c r="HH123" s="80"/>
      <c r="HI123" s="80"/>
      <c r="HJ123" s="80"/>
      <c r="HK123" s="80"/>
      <c r="HL123" s="80"/>
      <c r="HM123" s="80"/>
      <c r="HN123" s="80"/>
      <c r="HO123" s="80"/>
      <c r="HP123" s="80"/>
      <c r="HQ123" s="80"/>
      <c r="HR123" s="80"/>
      <c r="HS123" s="80"/>
      <c r="HT123" s="80"/>
      <c r="HU123" s="80"/>
      <c r="HV123" s="80"/>
      <c r="HW123" s="80"/>
      <c r="HX123" s="80"/>
      <c r="HY123" s="80"/>
      <c r="HZ123" s="80"/>
      <c r="IA123" s="80"/>
      <c r="IB123" s="80"/>
      <c r="IC123" s="80"/>
      <c r="ID123" s="80"/>
      <c r="IE123" s="80"/>
      <c r="IF123" s="80"/>
      <c r="IG123" s="80"/>
      <c r="IH123" s="80"/>
      <c r="II123" s="80"/>
      <c r="IJ123" s="80"/>
      <c r="IK123" s="80"/>
      <c r="IL123" s="80"/>
      <c r="IM123" s="80"/>
      <c r="IN123" s="80"/>
      <c r="IO123" s="80"/>
      <c r="IP123" s="80"/>
      <c r="IQ123" s="80"/>
      <c r="IR123" s="80"/>
      <c r="IS123" s="80"/>
    </row>
    <row r="124" spans="1:253" s="2" customFormat="1" ht="19.5" thickBot="1" x14ac:dyDescent="0.35">
      <c r="A124" s="115" t="s">
        <v>111</v>
      </c>
      <c r="B124" s="116"/>
      <c r="C124" s="117">
        <f t="shared" ref="C124:G124" si="13">C84+C86+C113</f>
        <v>2833404.443</v>
      </c>
      <c r="D124" s="117">
        <f t="shared" si="13"/>
        <v>1459297.7825500004</v>
      </c>
      <c r="E124" s="117">
        <f t="shared" si="13"/>
        <v>2657864.6269999999</v>
      </c>
      <c r="F124" s="117">
        <f t="shared" si="13"/>
        <v>1200513.2220000001</v>
      </c>
      <c r="G124" s="117">
        <f t="shared" si="13"/>
        <v>1199263.5910799999</v>
      </c>
      <c r="H124" s="118">
        <f>G124/F124*100</f>
        <v>99.895908608326835</v>
      </c>
      <c r="I124" s="119">
        <f>G124-F124</f>
        <v>-1249.6309200001415</v>
      </c>
      <c r="J124" s="120">
        <f>G124/E124*100</f>
        <v>45.121319532125291</v>
      </c>
      <c r="K124" s="121">
        <f>G124-D124</f>
        <v>-260034.19147000043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53" s="2" customFormat="1" x14ac:dyDescent="0.3">
      <c r="A125" s="122"/>
      <c r="B125" s="123"/>
      <c r="C125" s="124"/>
      <c r="D125" s="124"/>
      <c r="E125" s="124"/>
      <c r="F125" s="125"/>
      <c r="G125" s="124"/>
      <c r="H125" s="124"/>
      <c r="I125" s="124"/>
      <c r="J125" s="126"/>
      <c r="K125" s="12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53" s="2" customFormat="1" x14ac:dyDescent="0.3">
      <c r="B126" s="1"/>
      <c r="C126" s="1"/>
      <c r="D126" s="127"/>
      <c r="E126" s="128"/>
      <c r="F126" s="129"/>
      <c r="G126" s="127"/>
      <c r="H126" s="126"/>
      <c r="I126" s="126"/>
      <c r="J126" s="126"/>
      <c r="K126" s="12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53" s="2" customFormat="1" x14ac:dyDescent="0.3">
      <c r="B127" s="130" t="s">
        <v>112</v>
      </c>
      <c r="C127" s="130"/>
      <c r="D127" s="127"/>
      <c r="E127" s="128"/>
      <c r="F127" s="129"/>
      <c r="G127" s="127"/>
      <c r="H127" s="127"/>
      <c r="I127" s="127" t="s">
        <v>113</v>
      </c>
      <c r="J127" s="128"/>
      <c r="K127" s="12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53" s="2" customFormat="1" x14ac:dyDescent="0.3">
      <c r="B128" s="1"/>
      <c r="C128" s="1"/>
      <c r="D128" s="127"/>
      <c r="E128" s="128"/>
      <c r="F128" s="129"/>
      <c r="G128" s="127"/>
      <c r="H128" s="126"/>
      <c r="I128" s="126"/>
      <c r="J128" s="126"/>
      <c r="K128" s="12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s="2" customFormat="1" x14ac:dyDescent="0.3">
      <c r="B129" s="1"/>
      <c r="C129" s="1"/>
      <c r="D129" s="127"/>
      <c r="E129" s="128"/>
      <c r="F129" s="129"/>
      <c r="G129" s="127"/>
      <c r="H129" s="126"/>
      <c r="I129" s="126"/>
      <c r="J129" s="126"/>
      <c r="K129" s="12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s="2" customFormat="1" x14ac:dyDescent="0.3">
      <c r="B130" s="1"/>
      <c r="C130" s="1"/>
      <c r="D130" s="127"/>
      <c r="E130" s="128"/>
      <c r="F130" s="129"/>
      <c r="G130" s="127"/>
      <c r="H130" s="126"/>
      <c r="I130" s="126"/>
      <c r="J130" s="126"/>
      <c r="K130" s="12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2" spans="2:26" s="2" customFormat="1" x14ac:dyDescent="0.3">
      <c r="B132" s="1"/>
      <c r="C132" s="1"/>
      <c r="D132" s="127"/>
      <c r="E132" s="128"/>
      <c r="F132" s="129"/>
      <c r="G132" s="127"/>
      <c r="H132" s="128"/>
      <c r="I132" s="128"/>
      <c r="J132" s="128"/>
      <c r="K132" s="12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s="2" customFormat="1" x14ac:dyDescent="0.3">
      <c r="B133" s="1"/>
      <c r="C133" s="1"/>
      <c r="D133" s="127"/>
      <c r="E133" s="128"/>
      <c r="F133" s="129"/>
      <c r="G133" s="127"/>
      <c r="H133" s="128"/>
      <c r="I133" s="128"/>
      <c r="J133" s="128"/>
      <c r="K133" s="12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s="2" customFormat="1" x14ac:dyDescent="0.3">
      <c r="B134" s="1"/>
      <c r="C134" s="1"/>
      <c r="D134" s="127"/>
      <c r="E134" s="128"/>
      <c r="F134" s="129"/>
      <c r="G134" s="127"/>
      <c r="H134" s="128"/>
      <c r="I134" s="128"/>
      <c r="J134" s="128"/>
      <c r="K134" s="12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s="2" customFormat="1" x14ac:dyDescent="0.3">
      <c r="B135" s="1"/>
      <c r="C135" s="1"/>
      <c r="D135" s="134"/>
      <c r="E135" s="128"/>
      <c r="F135" s="129"/>
      <c r="G135" s="134"/>
      <c r="H135" s="128"/>
      <c r="I135" s="128"/>
      <c r="J135" s="128"/>
      <c r="K135" s="82"/>
      <c r="L135" s="130"/>
      <c r="M135" s="130"/>
      <c r="N135" s="13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s="2" customFormat="1" x14ac:dyDescent="0.3">
      <c r="B136" s="1"/>
      <c r="C136" s="1"/>
      <c r="D136" s="127"/>
      <c r="E136" s="128"/>
      <c r="F136" s="129"/>
      <c r="G136" s="127"/>
      <c r="H136" s="128"/>
      <c r="I136" s="128"/>
      <c r="J136" s="128"/>
      <c r="K136" s="12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s="2" customFormat="1" x14ac:dyDescent="0.3">
      <c r="B137" s="1"/>
      <c r="C137" s="1"/>
      <c r="D137" s="127"/>
      <c r="E137" s="128"/>
      <c r="F137" s="129"/>
      <c r="G137" s="127"/>
      <c r="H137" s="128"/>
      <c r="I137" s="128"/>
      <c r="J137" s="128"/>
      <c r="K137" s="12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s="2" customFormat="1" x14ac:dyDescent="0.3">
      <c r="B138" s="1"/>
      <c r="C138" s="1"/>
      <c r="D138" s="127"/>
      <c r="E138" s="128"/>
      <c r="F138" s="129"/>
      <c r="G138" s="127"/>
      <c r="H138" s="128"/>
      <c r="I138" s="128"/>
      <c r="J138" s="128"/>
      <c r="K138" s="12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s="2" customFormat="1" x14ac:dyDescent="0.3">
      <c r="B139" s="1"/>
      <c r="C139" s="1"/>
      <c r="D139" s="127"/>
      <c r="E139" s="128"/>
      <c r="F139" s="129"/>
      <c r="G139" s="127"/>
      <c r="H139" s="128"/>
      <c r="I139" s="128"/>
      <c r="J139" s="128"/>
      <c r="K139" s="12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s="2" customFormat="1" x14ac:dyDescent="0.3">
      <c r="B140" s="1"/>
      <c r="C140" s="1"/>
      <c r="D140" s="127"/>
      <c r="E140" s="128"/>
      <c r="F140" s="129"/>
      <c r="G140" s="127"/>
      <c r="H140" s="128"/>
      <c r="I140" s="128"/>
      <c r="J140" s="128"/>
      <c r="K140" s="12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s="2" customFormat="1" x14ac:dyDescent="0.3">
      <c r="B141" s="1"/>
      <c r="C141" s="1"/>
      <c r="D141" s="127"/>
      <c r="E141" s="128"/>
      <c r="F141" s="129"/>
      <c r="G141" s="127"/>
      <c r="H141" s="128"/>
      <c r="I141" s="128"/>
      <c r="J141" s="128"/>
      <c r="K141" s="12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s="2" customFormat="1" x14ac:dyDescent="0.3">
      <c r="B142" s="1"/>
      <c r="C142" s="1"/>
      <c r="D142" s="127"/>
      <c r="E142" s="128"/>
      <c r="F142" s="129"/>
      <c r="G142" s="127"/>
      <c r="H142" s="128"/>
      <c r="I142" s="128"/>
      <c r="J142" s="128"/>
      <c r="K142" s="12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s="2" customFormat="1" x14ac:dyDescent="0.3">
      <c r="B143" s="1"/>
      <c r="C143" s="1"/>
      <c r="D143" s="127"/>
      <c r="E143" s="128"/>
      <c r="F143" s="129"/>
      <c r="G143" s="127"/>
      <c r="H143" s="128"/>
      <c r="I143" s="128"/>
      <c r="J143" s="128"/>
      <c r="K143" s="12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s="2" customFormat="1" x14ac:dyDescent="0.3">
      <c r="B144" s="1"/>
      <c r="C144" s="1"/>
      <c r="D144" s="127"/>
      <c r="E144" s="128"/>
      <c r="F144" s="129"/>
      <c r="G144" s="127"/>
      <c r="H144" s="128"/>
      <c r="I144" s="128"/>
      <c r="J144" s="128"/>
      <c r="K144" s="12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s="2" customFormat="1" x14ac:dyDescent="0.3">
      <c r="B145" s="1"/>
      <c r="C145" s="1"/>
      <c r="D145" s="127"/>
      <c r="E145" s="128"/>
      <c r="F145" s="129"/>
      <c r="G145" s="127"/>
      <c r="H145" s="128"/>
      <c r="I145" s="128"/>
      <c r="J145" s="128"/>
      <c r="K145" s="12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s="2" customFormat="1" x14ac:dyDescent="0.3">
      <c r="B146" s="1"/>
      <c r="C146" s="1"/>
      <c r="D146" s="127"/>
      <c r="E146" s="128"/>
      <c r="F146" s="129"/>
      <c r="G146" s="127"/>
      <c r="H146" s="128"/>
      <c r="I146" s="128"/>
      <c r="J146" s="128"/>
      <c r="K146" s="12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s="2" customFormat="1" x14ac:dyDescent="0.3">
      <c r="B147" s="1"/>
      <c r="C147" s="1"/>
      <c r="D147" s="127"/>
      <c r="E147" s="128"/>
      <c r="F147" s="129"/>
      <c r="G147" s="127"/>
      <c r="H147" s="128"/>
      <c r="I147" s="128"/>
      <c r="J147" s="128"/>
      <c r="K147" s="12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s="2" customFormat="1" x14ac:dyDescent="0.3">
      <c r="B148" s="1"/>
      <c r="C148" s="1"/>
      <c r="D148" s="127"/>
      <c r="E148" s="128"/>
      <c r="F148" s="129"/>
      <c r="G148" s="127"/>
      <c r="H148" s="128"/>
      <c r="I148" s="128"/>
      <c r="J148" s="128"/>
      <c r="K148" s="12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s="2" customFormat="1" x14ac:dyDescent="0.3">
      <c r="B149" s="1"/>
      <c r="C149" s="1"/>
      <c r="D149" s="127"/>
      <c r="E149" s="128"/>
      <c r="F149" s="129"/>
      <c r="G149" s="127"/>
      <c r="H149" s="128"/>
      <c r="I149" s="128"/>
      <c r="J149" s="128"/>
      <c r="K149" s="12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s="2" customFormat="1" x14ac:dyDescent="0.3">
      <c r="B150" s="1"/>
      <c r="C150" s="1"/>
      <c r="D150" s="127"/>
      <c r="E150" s="128"/>
      <c r="F150" s="129"/>
      <c r="G150" s="127"/>
      <c r="H150" s="128"/>
      <c r="I150" s="128"/>
      <c r="J150" s="128"/>
      <c r="K150" s="12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s="2" customFormat="1" x14ac:dyDescent="0.3">
      <c r="B151" s="1"/>
      <c r="C151" s="1"/>
      <c r="D151" s="127"/>
      <c r="E151" s="128"/>
      <c r="F151" s="129"/>
      <c r="G151" s="127"/>
      <c r="H151" s="128"/>
      <c r="I151" s="128"/>
      <c r="J151" s="128"/>
      <c r="K151" s="12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s="2" customFormat="1" x14ac:dyDescent="0.3">
      <c r="B152" s="1"/>
      <c r="C152" s="1"/>
      <c r="D152" s="127"/>
      <c r="E152" s="128"/>
      <c r="F152" s="129"/>
      <c r="G152" s="127"/>
      <c r="H152" s="128"/>
      <c r="I152" s="128"/>
      <c r="J152" s="128"/>
      <c r="K152" s="12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s="2" customFormat="1" x14ac:dyDescent="0.3">
      <c r="B153" s="1"/>
      <c r="C153" s="1"/>
      <c r="D153" s="127"/>
      <c r="E153" s="128"/>
      <c r="F153" s="129"/>
      <c r="G153" s="127"/>
      <c r="H153" s="128"/>
      <c r="I153" s="128"/>
      <c r="J153" s="128"/>
      <c r="K153" s="12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s="2" customFormat="1" x14ac:dyDescent="0.3">
      <c r="B154" s="1"/>
      <c r="C154" s="1"/>
      <c r="D154" s="127"/>
      <c r="E154" s="128"/>
      <c r="F154" s="129"/>
      <c r="G154" s="127"/>
      <c r="H154" s="128"/>
      <c r="I154" s="128"/>
      <c r="J154" s="128"/>
      <c r="K154" s="12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s="2" customFormat="1" x14ac:dyDescent="0.3">
      <c r="B155" s="1"/>
      <c r="C155" s="1"/>
      <c r="D155" s="127"/>
      <c r="E155" s="128"/>
      <c r="F155" s="129"/>
      <c r="G155" s="127"/>
      <c r="H155" s="128"/>
      <c r="I155" s="128"/>
      <c r="J155" s="128"/>
      <c r="K155" s="12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s="2" customFormat="1" x14ac:dyDescent="0.3">
      <c r="B156" s="1"/>
      <c r="C156" s="1"/>
      <c r="D156" s="127"/>
      <c r="E156" s="128"/>
      <c r="F156" s="129"/>
      <c r="G156" s="127"/>
      <c r="H156" s="128"/>
      <c r="I156" s="128"/>
      <c r="J156" s="128"/>
      <c r="K156" s="12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s="2" customFormat="1" x14ac:dyDescent="0.3">
      <c r="B157" s="1"/>
      <c r="C157" s="1"/>
      <c r="D157" s="127"/>
      <c r="E157" s="128"/>
      <c r="F157" s="129"/>
      <c r="G157" s="127"/>
      <c r="H157" s="128"/>
      <c r="I157" s="128"/>
      <c r="J157" s="128"/>
      <c r="K157" s="12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s="2" customFormat="1" x14ac:dyDescent="0.3">
      <c r="B158" s="1"/>
      <c r="C158" s="1"/>
      <c r="D158" s="127"/>
      <c r="E158" s="128"/>
      <c r="F158" s="129"/>
      <c r="G158" s="127"/>
      <c r="H158" s="128"/>
      <c r="I158" s="128"/>
      <c r="J158" s="128"/>
      <c r="K158" s="12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s="2" customFormat="1" x14ac:dyDescent="0.3">
      <c r="B159" s="1"/>
      <c r="C159" s="1"/>
      <c r="D159" s="127"/>
      <c r="E159" s="128"/>
      <c r="F159" s="129"/>
      <c r="G159" s="127"/>
      <c r="H159" s="128"/>
      <c r="I159" s="128"/>
      <c r="J159" s="128"/>
      <c r="K159" s="12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s="2" customFormat="1" x14ac:dyDescent="0.3">
      <c r="B160" s="1"/>
      <c r="C160" s="1"/>
      <c r="D160" s="127"/>
      <c r="E160" s="128"/>
      <c r="F160" s="129"/>
      <c r="G160" s="127"/>
      <c r="H160" s="128"/>
      <c r="I160" s="128"/>
      <c r="J160" s="128"/>
      <c r="K160" s="12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s="2" customFormat="1" x14ac:dyDescent="0.3">
      <c r="B161" s="1"/>
      <c r="C161" s="1"/>
      <c r="D161" s="127"/>
      <c r="E161" s="128"/>
      <c r="F161" s="129"/>
      <c r="G161" s="127"/>
      <c r="H161" s="128"/>
      <c r="I161" s="128"/>
      <c r="J161" s="128"/>
      <c r="K161" s="12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s="2" customFormat="1" x14ac:dyDescent="0.3">
      <c r="B162" s="1"/>
      <c r="C162" s="1"/>
      <c r="D162" s="127"/>
      <c r="E162" s="128"/>
      <c r="F162" s="129"/>
      <c r="G162" s="127"/>
      <c r="H162" s="128"/>
      <c r="I162" s="128"/>
      <c r="J162" s="128"/>
      <c r="K162" s="12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s="2" customFormat="1" x14ac:dyDescent="0.3">
      <c r="B163" s="1"/>
      <c r="C163" s="1"/>
      <c r="D163" s="127"/>
      <c r="E163" s="128"/>
      <c r="F163" s="129"/>
      <c r="G163" s="127"/>
      <c r="H163" s="128"/>
      <c r="I163" s="128"/>
      <c r="J163" s="128"/>
      <c r="K163" s="12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s="2" customFormat="1" x14ac:dyDescent="0.3">
      <c r="B164" s="1"/>
      <c r="C164" s="1"/>
      <c r="D164" s="127"/>
      <c r="E164" s="128"/>
      <c r="F164" s="129"/>
      <c r="G164" s="127"/>
      <c r="H164" s="128"/>
      <c r="I164" s="128"/>
      <c r="J164" s="128"/>
      <c r="K164" s="12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s="2" customFormat="1" x14ac:dyDescent="0.3">
      <c r="B165" s="1"/>
      <c r="C165" s="1"/>
      <c r="D165" s="127"/>
      <c r="E165" s="128"/>
      <c r="F165" s="129"/>
      <c r="G165" s="127"/>
      <c r="H165" s="128"/>
      <c r="I165" s="128"/>
      <c r="J165" s="128"/>
      <c r="K165" s="12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s="2" customFormat="1" x14ac:dyDescent="0.3">
      <c r="B166" s="1"/>
      <c r="C166" s="1"/>
      <c r="D166" s="127"/>
      <c r="E166" s="128"/>
      <c r="F166" s="129"/>
      <c r="G166" s="127"/>
      <c r="H166" s="128"/>
      <c r="I166" s="128"/>
      <c r="J166" s="128"/>
      <c r="K166" s="12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s="2" customFormat="1" x14ac:dyDescent="0.3">
      <c r="B167" s="1"/>
      <c r="C167" s="1"/>
      <c r="D167" s="127"/>
      <c r="E167" s="128"/>
      <c r="F167" s="129"/>
      <c r="G167" s="127"/>
      <c r="H167" s="128"/>
      <c r="I167" s="128"/>
      <c r="J167" s="128"/>
      <c r="K167" s="12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s="2" customFormat="1" x14ac:dyDescent="0.3">
      <c r="B168" s="1"/>
      <c r="C168" s="1"/>
      <c r="D168" s="127"/>
      <c r="E168" s="128"/>
      <c r="F168" s="129"/>
      <c r="G168" s="127"/>
      <c r="H168" s="128"/>
      <c r="I168" s="128"/>
      <c r="J168" s="128"/>
      <c r="K168" s="12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s="2" customFormat="1" x14ac:dyDescent="0.3">
      <c r="B169" s="1"/>
      <c r="C169" s="1"/>
      <c r="D169" s="127"/>
      <c r="E169" s="128"/>
      <c r="F169" s="129"/>
      <c r="G169" s="127"/>
      <c r="H169" s="128"/>
      <c r="I169" s="128"/>
      <c r="J169" s="128"/>
      <c r="K169" s="12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s="2" customFormat="1" x14ac:dyDescent="0.3">
      <c r="B170" s="1"/>
      <c r="C170" s="1"/>
      <c r="D170" s="127"/>
      <c r="E170" s="128"/>
      <c r="F170" s="129"/>
      <c r="G170" s="127"/>
      <c r="H170" s="128"/>
      <c r="I170" s="128"/>
      <c r="J170" s="128"/>
      <c r="K170" s="12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s="2" customFormat="1" x14ac:dyDescent="0.3">
      <c r="B171" s="1"/>
      <c r="C171" s="1"/>
      <c r="D171" s="127"/>
      <c r="E171" s="128"/>
      <c r="F171" s="129"/>
      <c r="G171" s="127"/>
      <c r="H171" s="128"/>
      <c r="I171" s="128"/>
      <c r="J171" s="128"/>
      <c r="K171" s="12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s="2" customFormat="1" x14ac:dyDescent="0.3">
      <c r="B172" s="1"/>
      <c r="C172" s="1"/>
      <c r="D172" s="127"/>
      <c r="E172" s="128"/>
      <c r="F172" s="129"/>
      <c r="G172" s="127"/>
      <c r="H172" s="128"/>
      <c r="I172" s="128"/>
      <c r="J172" s="128"/>
      <c r="K172" s="12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s="2" customFormat="1" x14ac:dyDescent="0.3">
      <c r="B173" s="1"/>
      <c r="C173" s="1"/>
      <c r="D173" s="127"/>
      <c r="E173" s="128"/>
      <c r="F173" s="129"/>
      <c r="G173" s="127"/>
      <c r="H173" s="128"/>
      <c r="I173" s="128"/>
      <c r="J173" s="128"/>
      <c r="K173" s="12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s="2" customFormat="1" x14ac:dyDescent="0.3">
      <c r="B174" s="1"/>
      <c r="C174" s="1"/>
      <c r="D174" s="127"/>
      <c r="E174" s="128"/>
      <c r="F174" s="129"/>
      <c r="G174" s="127"/>
      <c r="H174" s="128"/>
      <c r="I174" s="128"/>
      <c r="J174" s="128"/>
      <c r="K174" s="12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s="2" customFormat="1" x14ac:dyDescent="0.3">
      <c r="B175" s="1"/>
      <c r="C175" s="1"/>
      <c r="D175" s="127"/>
      <c r="E175" s="128"/>
      <c r="F175" s="135"/>
      <c r="G175" s="127"/>
      <c r="H175" s="128"/>
      <c r="I175" s="128"/>
      <c r="J175" s="128"/>
      <c r="K175" s="12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s="2" customFormat="1" x14ac:dyDescent="0.3">
      <c r="B176" s="1"/>
      <c r="C176" s="1"/>
      <c r="D176" s="127"/>
      <c r="E176" s="128"/>
      <c r="F176" s="135"/>
      <c r="G176" s="127"/>
      <c r="H176" s="128"/>
      <c r="I176" s="128"/>
      <c r="J176" s="128"/>
      <c r="K176" s="12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s="2" customFormat="1" x14ac:dyDescent="0.3">
      <c r="B177" s="1"/>
      <c r="C177" s="1"/>
      <c r="D177" s="127"/>
      <c r="E177" s="128"/>
      <c r="F177" s="135"/>
      <c r="G177" s="127"/>
      <c r="H177" s="128"/>
      <c r="I177" s="128"/>
      <c r="J177" s="128"/>
      <c r="K177" s="12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s="2" customFormat="1" x14ac:dyDescent="0.3">
      <c r="B178" s="1"/>
      <c r="C178" s="1"/>
      <c r="D178" s="127"/>
      <c r="E178" s="128"/>
      <c r="F178" s="135"/>
      <c r="G178" s="127"/>
      <c r="H178" s="128"/>
      <c r="I178" s="128"/>
      <c r="J178" s="128"/>
      <c r="K178" s="12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s="2" customFormat="1" x14ac:dyDescent="0.3">
      <c r="B179" s="1"/>
      <c r="C179" s="1"/>
      <c r="D179" s="127"/>
      <c r="E179" s="128"/>
      <c r="F179" s="135"/>
      <c r="G179" s="127"/>
      <c r="H179" s="128"/>
      <c r="I179" s="128"/>
      <c r="J179" s="128"/>
      <c r="K179" s="12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s="2" customFormat="1" x14ac:dyDescent="0.3">
      <c r="B180" s="1"/>
      <c r="C180" s="1"/>
      <c r="D180" s="127"/>
      <c r="E180" s="128"/>
      <c r="F180" s="135"/>
      <c r="G180" s="127"/>
      <c r="H180" s="128"/>
      <c r="I180" s="128"/>
      <c r="J180" s="128"/>
      <c r="K180" s="12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s="2" customFormat="1" x14ac:dyDescent="0.3">
      <c r="B181" s="1"/>
      <c r="C181" s="1"/>
      <c r="D181" s="127"/>
      <c r="E181" s="128"/>
      <c r="F181" s="135"/>
      <c r="G181" s="127"/>
      <c r="H181" s="128"/>
      <c r="I181" s="128"/>
      <c r="J181" s="128"/>
      <c r="K181" s="12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s="2" customFormat="1" x14ac:dyDescent="0.3">
      <c r="B182" s="1"/>
      <c r="C182" s="1"/>
      <c r="D182" s="127"/>
      <c r="E182" s="128"/>
      <c r="F182" s="135"/>
      <c r="G182" s="127"/>
      <c r="H182" s="128"/>
      <c r="I182" s="128"/>
      <c r="J182" s="128"/>
      <c r="K182" s="12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s="2" customFormat="1" x14ac:dyDescent="0.3">
      <c r="B183" s="1"/>
      <c r="C183" s="1"/>
      <c r="D183" s="127"/>
      <c r="E183" s="128"/>
      <c r="F183" s="135"/>
      <c r="G183" s="127"/>
      <c r="H183" s="128"/>
      <c r="I183" s="128"/>
      <c r="J183" s="128"/>
      <c r="K183" s="12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s="2" customFormat="1" x14ac:dyDescent="0.3">
      <c r="B184" s="1"/>
      <c r="C184" s="1"/>
      <c r="D184" s="127"/>
      <c r="E184" s="128"/>
      <c r="F184" s="135"/>
      <c r="G184" s="127"/>
      <c r="H184" s="128"/>
      <c r="I184" s="128"/>
      <c r="J184" s="128"/>
      <c r="K184" s="12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s="2" customFormat="1" x14ac:dyDescent="0.3">
      <c r="B185" s="1"/>
      <c r="C185" s="1"/>
      <c r="D185" s="127"/>
      <c r="E185" s="128"/>
      <c r="F185" s="135"/>
      <c r="G185" s="127"/>
      <c r="H185" s="128"/>
      <c r="I185" s="128"/>
      <c r="J185" s="128"/>
      <c r="K185" s="12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s="2" customFormat="1" x14ac:dyDescent="0.3">
      <c r="B186" s="1"/>
      <c r="C186" s="1"/>
      <c r="D186" s="127"/>
      <c r="E186" s="128"/>
      <c r="F186" s="135"/>
      <c r="G186" s="127"/>
      <c r="H186" s="128"/>
      <c r="I186" s="128"/>
      <c r="J186" s="128"/>
      <c r="K186" s="12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s="2" customFormat="1" x14ac:dyDescent="0.3">
      <c r="B187" s="1"/>
      <c r="C187" s="1"/>
      <c r="D187" s="127"/>
      <c r="E187" s="128"/>
      <c r="F187" s="135"/>
      <c r="G187" s="127"/>
      <c r="H187" s="128"/>
      <c r="I187" s="128"/>
      <c r="J187" s="128"/>
      <c r="K187" s="12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s="2" customFormat="1" x14ac:dyDescent="0.3">
      <c r="B188" s="1"/>
      <c r="C188" s="1"/>
      <c r="D188" s="127"/>
      <c r="E188" s="128"/>
      <c r="F188" s="135"/>
      <c r="G188" s="127"/>
      <c r="H188" s="128"/>
      <c r="I188" s="128"/>
      <c r="J188" s="128"/>
      <c r="K188" s="12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s="2" customFormat="1" x14ac:dyDescent="0.3">
      <c r="B189" s="1"/>
      <c r="C189" s="1"/>
      <c r="D189" s="127"/>
      <c r="E189" s="128"/>
      <c r="F189" s="135"/>
      <c r="G189" s="127"/>
      <c r="H189" s="128"/>
      <c r="I189" s="128"/>
      <c r="J189" s="128"/>
      <c r="K189" s="12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s="2" customFormat="1" x14ac:dyDescent="0.3">
      <c r="B190" s="1"/>
      <c r="C190" s="1"/>
      <c r="D190" s="127"/>
      <c r="E190" s="128"/>
      <c r="F190" s="135"/>
      <c r="G190" s="127"/>
      <c r="H190" s="128"/>
      <c r="I190" s="128"/>
      <c r="J190" s="128"/>
      <c r="K190" s="12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s="2" customFormat="1" x14ac:dyDescent="0.3">
      <c r="B191" s="1"/>
      <c r="C191" s="1"/>
      <c r="D191" s="127"/>
      <c r="E191" s="128"/>
      <c r="F191" s="135"/>
      <c r="G191" s="127"/>
      <c r="H191" s="128"/>
      <c r="I191" s="128"/>
      <c r="J191" s="128"/>
      <c r="K191" s="12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s="2" customFormat="1" x14ac:dyDescent="0.3">
      <c r="B192" s="1"/>
      <c r="C192" s="1"/>
      <c r="D192" s="127"/>
      <c r="E192" s="128"/>
      <c r="F192" s="135"/>
      <c r="G192" s="127"/>
      <c r="H192" s="128"/>
      <c r="I192" s="128"/>
      <c r="J192" s="128"/>
      <c r="K192" s="12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53" s="2" customFormat="1" x14ac:dyDescent="0.3">
      <c r="B193" s="1"/>
      <c r="C193" s="1"/>
      <c r="D193" s="127"/>
      <c r="E193" s="128"/>
      <c r="F193" s="135"/>
      <c r="G193" s="127"/>
      <c r="H193" s="128"/>
      <c r="I193" s="128"/>
      <c r="J193" s="128"/>
      <c r="K193" s="12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53" s="2" customFormat="1" x14ac:dyDescent="0.3">
      <c r="B194" s="1"/>
      <c r="C194" s="1"/>
      <c r="D194" s="127"/>
      <c r="E194" s="128"/>
      <c r="F194" s="135"/>
      <c r="G194" s="127"/>
      <c r="H194" s="128"/>
      <c r="I194" s="128"/>
      <c r="J194" s="128"/>
      <c r="K194" s="12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53" s="2" customFormat="1" x14ac:dyDescent="0.3">
      <c r="B195" s="1"/>
      <c r="C195" s="1"/>
      <c r="D195" s="127"/>
      <c r="E195" s="128"/>
      <c r="F195" s="135"/>
      <c r="G195" s="127"/>
      <c r="H195" s="128"/>
      <c r="I195" s="128"/>
      <c r="J195" s="128"/>
      <c r="K195" s="12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53" s="2" customFormat="1" x14ac:dyDescent="0.3">
      <c r="B196" s="1"/>
      <c r="C196" s="1"/>
      <c r="D196" s="127"/>
      <c r="E196" s="128"/>
      <c r="F196" s="135"/>
      <c r="G196" s="127"/>
      <c r="H196" s="128"/>
      <c r="I196" s="128"/>
      <c r="J196" s="128"/>
      <c r="K196" s="12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53" s="2" customFormat="1" x14ac:dyDescent="0.3">
      <c r="B197" s="1"/>
      <c r="C197" s="1"/>
      <c r="D197" s="127"/>
      <c r="E197" s="128"/>
      <c r="F197" s="135"/>
      <c r="G197" s="127"/>
      <c r="H197" s="128"/>
      <c r="I197" s="128"/>
      <c r="J197" s="128"/>
      <c r="K197" s="12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53" s="2" customFormat="1" x14ac:dyDescent="0.3">
      <c r="B198" s="1"/>
      <c r="C198" s="1"/>
      <c r="D198" s="127"/>
      <c r="E198" s="128"/>
      <c r="F198" s="135"/>
      <c r="G198" s="127"/>
      <c r="H198" s="128"/>
      <c r="I198" s="128"/>
      <c r="J198" s="128"/>
      <c r="K198" s="12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53" s="2" customFormat="1" x14ac:dyDescent="0.3">
      <c r="B199" s="1"/>
      <c r="C199" s="1"/>
      <c r="D199" s="127"/>
      <c r="E199" s="128"/>
      <c r="F199" s="135"/>
      <c r="G199" s="127"/>
      <c r="H199" s="128"/>
      <c r="I199" s="128"/>
      <c r="J199" s="128"/>
      <c r="K199" s="12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53" s="2" customFormat="1" x14ac:dyDescent="0.3">
      <c r="B200" s="1"/>
      <c r="C200" s="1"/>
      <c r="D200" s="127"/>
      <c r="E200" s="128"/>
      <c r="F200" s="135"/>
      <c r="G200" s="127"/>
      <c r="H200" s="128"/>
      <c r="I200" s="128"/>
      <c r="J200" s="128"/>
      <c r="K200" s="12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53" s="2" customFormat="1" x14ac:dyDescent="0.3">
      <c r="B201" s="1"/>
      <c r="C201" s="1"/>
      <c r="D201" s="127"/>
      <c r="E201" s="128"/>
      <c r="F201" s="135"/>
      <c r="G201" s="127"/>
      <c r="H201" s="128"/>
      <c r="I201" s="128"/>
      <c r="J201" s="128"/>
      <c r="K201" s="12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53" x14ac:dyDescent="0.3">
      <c r="A202" s="2"/>
      <c r="B202" s="1"/>
      <c r="C202" s="1"/>
      <c r="D202" s="127"/>
      <c r="E202" s="128"/>
      <c r="F202" s="135"/>
      <c r="G202" s="127"/>
      <c r="H202" s="128"/>
      <c r="I202" s="128"/>
      <c r="J202" s="128"/>
      <c r="K202" s="12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</row>
    <row r="203" spans="1:253" x14ac:dyDescent="0.3">
      <c r="A203" s="2"/>
      <c r="B203" s="1"/>
      <c r="C203" s="1"/>
      <c r="D203" s="127"/>
      <c r="E203" s="128"/>
      <c r="F203" s="135"/>
      <c r="G203" s="127"/>
      <c r="H203" s="128"/>
      <c r="I203" s="128"/>
      <c r="J203" s="128"/>
      <c r="K203" s="12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</row>
    <row r="204" spans="1:253" x14ac:dyDescent="0.3">
      <c r="A204" s="2"/>
      <c r="B204" s="1"/>
      <c r="C204" s="1"/>
      <c r="D204" s="127"/>
      <c r="E204" s="128"/>
      <c r="F204" s="135"/>
      <c r="G204" s="127"/>
      <c r="H204" s="128"/>
      <c r="I204" s="128"/>
      <c r="J204" s="128"/>
      <c r="K204" s="12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</row>
    <row r="205" spans="1:253" x14ac:dyDescent="0.3">
      <c r="A205" s="2"/>
      <c r="B205" s="1"/>
      <c r="C205" s="1"/>
      <c r="D205" s="127"/>
      <c r="E205" s="128"/>
      <c r="F205" s="135"/>
      <c r="G205" s="127"/>
      <c r="H205" s="128"/>
      <c r="I205" s="128"/>
      <c r="J205" s="128"/>
      <c r="K205" s="12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</row>
    <row r="206" spans="1:253" x14ac:dyDescent="0.3">
      <c r="A206" s="2"/>
      <c r="B206" s="1"/>
      <c r="C206" s="1"/>
      <c r="D206" s="127"/>
      <c r="E206" s="128"/>
      <c r="F206" s="135"/>
      <c r="G206" s="127"/>
      <c r="H206" s="128"/>
      <c r="I206" s="128"/>
      <c r="J206" s="128"/>
      <c r="K206" s="12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</row>
    <row r="207" spans="1:253" x14ac:dyDescent="0.3">
      <c r="A207" s="2"/>
      <c r="B207" s="1"/>
      <c r="C207" s="1"/>
      <c r="D207" s="127"/>
      <c r="E207" s="128"/>
      <c r="F207" s="135"/>
      <c r="G207" s="127"/>
      <c r="H207" s="128"/>
      <c r="I207" s="128"/>
      <c r="J207" s="128"/>
      <c r="K207" s="12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</row>
    <row r="208" spans="1:253" x14ac:dyDescent="0.3">
      <c r="A208" s="2"/>
      <c r="B208" s="1"/>
      <c r="C208" s="1"/>
      <c r="D208" s="127"/>
      <c r="E208" s="128"/>
      <c r="F208" s="135"/>
      <c r="G208" s="127"/>
      <c r="H208" s="128"/>
      <c r="I208" s="128"/>
      <c r="J208" s="128"/>
      <c r="K208" s="12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</row>
    <row r="209" spans="1:253" x14ac:dyDescent="0.3">
      <c r="A209" s="2"/>
      <c r="B209" s="1"/>
      <c r="C209" s="1"/>
      <c r="D209" s="127"/>
      <c r="E209" s="128"/>
      <c r="F209" s="135"/>
      <c r="G209" s="127"/>
      <c r="H209" s="128"/>
      <c r="I209" s="128"/>
      <c r="J209" s="128"/>
      <c r="K209" s="12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</row>
    <row r="210" spans="1:253" x14ac:dyDescent="0.3">
      <c r="A210" s="2"/>
      <c r="B210" s="1"/>
      <c r="C210" s="1"/>
      <c r="D210" s="127"/>
      <c r="E210" s="128"/>
      <c r="F210" s="135"/>
      <c r="G210" s="127"/>
      <c r="H210" s="128"/>
      <c r="I210" s="128"/>
      <c r="J210" s="128"/>
      <c r="K210" s="12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</row>
    <row r="211" spans="1:253" x14ac:dyDescent="0.3">
      <c r="A211" s="2"/>
      <c r="B211" s="1"/>
      <c r="C211" s="1"/>
      <c r="D211" s="127"/>
      <c r="E211" s="128"/>
      <c r="F211" s="135"/>
      <c r="G211" s="127"/>
      <c r="H211" s="128"/>
      <c r="I211" s="128"/>
      <c r="J211" s="128"/>
      <c r="K211" s="12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</row>
    <row r="212" spans="1:253" x14ac:dyDescent="0.3">
      <c r="A212" s="2"/>
      <c r="B212" s="1"/>
      <c r="C212" s="1"/>
      <c r="E212" s="128"/>
      <c r="F212" s="135"/>
      <c r="H212" s="128"/>
      <c r="I212" s="128"/>
      <c r="J212" s="128"/>
      <c r="K212" s="12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</row>
    <row r="213" spans="1:253" x14ac:dyDescent="0.3">
      <c r="A213" s="2"/>
      <c r="B213" s="1"/>
      <c r="C213" s="1"/>
      <c r="E213" s="128"/>
      <c r="F213" s="135"/>
      <c r="H213" s="128"/>
      <c r="I213" s="128"/>
      <c r="J213" s="128"/>
      <c r="K213" s="12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</row>
    <row r="214" spans="1:253" x14ac:dyDescent="0.3">
      <c r="A214" s="2"/>
      <c r="B214" s="1"/>
      <c r="C214" s="1"/>
      <c r="E214" s="128"/>
      <c r="F214" s="135"/>
      <c r="H214" s="128"/>
      <c r="I214" s="128"/>
      <c r="J214" s="128"/>
      <c r="K214" s="12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</row>
    <row r="215" spans="1:253" x14ac:dyDescent="0.3">
      <c r="A215" s="2"/>
      <c r="B215" s="1"/>
      <c r="C215" s="1"/>
      <c r="E215" s="128"/>
      <c r="F215" s="135"/>
      <c r="H215" s="128"/>
      <c r="I215" s="128"/>
      <c r="J215" s="128"/>
      <c r="K215" s="12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</row>
    <row r="216" spans="1:253" x14ac:dyDescent="0.3">
      <c r="A216" s="2"/>
      <c r="B216" s="1"/>
      <c r="C216" s="1"/>
      <c r="E216" s="128"/>
      <c r="F216" s="135"/>
      <c r="H216" s="128"/>
      <c r="I216" s="128"/>
      <c r="J216" s="128"/>
      <c r="K216" s="12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</row>
  </sheetData>
  <mergeCells count="2">
    <mergeCell ref="A1:K1"/>
    <mergeCell ref="D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RePack by Diakov</cp:lastModifiedBy>
  <cp:lastPrinted>2020-07-13T15:28:18Z</cp:lastPrinted>
  <dcterms:created xsi:type="dcterms:W3CDTF">2019-02-18T14:39:53Z</dcterms:created>
  <dcterms:modified xsi:type="dcterms:W3CDTF">2020-07-17T11:50:38Z</dcterms:modified>
</cp:coreProperties>
</file>